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PB\06_CONSEIL_BRANCHES\F_CRITERES\Critères 2025\Rémunération\"/>
    </mc:Choice>
  </mc:AlternateContent>
  <xr:revisionPtr revIDLastSave="0" documentId="13_ncr:1_{099B3297-362E-4CE9-96EC-F3102B871DE6}" xr6:coauthVersionLast="47" xr6:coauthVersionMax="47" xr10:uidLastSave="{00000000-0000-0000-0000-000000000000}"/>
  <workbookProtection workbookAlgorithmName="SHA-512" workbookHashValue="/mEMKWhuO8PGC5RBHb1gwLJ2t2TIFYGWKPNBvAF28uDXYvcV33HahvvBXTt2WDRKkW4xBx/cr1NzZJASHPDAhQ==" workbookSaltValue="Oycs+btbFVV0tq9YITa4Fw==" workbookSpinCount="100000" lockStructure="1"/>
  <bookViews>
    <workbookView xWindow="-120" yWindow="-120" windowWidth="29040" windowHeight="15840" tabRatio="935" xr2:uid="{00000000-000D-0000-FFFF-FFFF00000000}"/>
  </bookViews>
  <sheets>
    <sheet name="SOMMAIRE" sheetId="19" r:id="rId1"/>
    <sheet name="DUREE" sheetId="8" r:id="rId2"/>
    <sheet name="LEGAL" sheetId="14" r:id="rId3"/>
    <sheet name="à statut" sheetId="21" r:id="rId4"/>
    <sheet name="Agents généraux d'assurance" sheetId="7" r:id="rId5"/>
    <sheet name="Banque" sheetId="24" r:id="rId6"/>
    <sheet name="Banque populaire" sheetId="10" r:id="rId7"/>
    <sheet name="Bureaux d'études" sheetId="16" r:id="rId8"/>
    <sheet name="Caisse d'épargne" sheetId="11" r:id="rId9"/>
    <sheet name="Courtage d'assurance" sheetId="9" r:id="rId10"/>
    <sheet name="Crédit mutuel" sheetId="13" r:id="rId11"/>
    <sheet name="Economistes de la construction" sheetId="22" r:id="rId12"/>
    <sheet name="Experts comptables et CAC" sheetId="12" r:id="rId13"/>
    <sheet name="Géomètres" sheetId="23" r:id="rId14"/>
    <sheet name="Sociétés d'assistance" sheetId="6" r:id="rId15"/>
    <sheet name="Sociétés d'assurance" sheetId="5" r:id="rId16"/>
    <sheet name="Sociétés financières" sheetId="18" r:id="rId17"/>
  </sheets>
  <definedNames>
    <definedName name="_ftn1" localSheetId="7">'Bureaux d''études'!$A$34</definedName>
    <definedName name="_ftnref1" localSheetId="7">'Bureaux d''études'!#REF!</definedName>
    <definedName name="_xlnm.Print_Area" localSheetId="4">'Agents généraux d''assurance'!$A$1:$I$35</definedName>
    <definedName name="_xlnm.Print_Area" localSheetId="5">Banque!$A$1:$G$43</definedName>
    <definedName name="_xlnm.Print_Area" localSheetId="6">'Banque populaire'!$A$1:$H$39</definedName>
    <definedName name="_xlnm.Print_Area" localSheetId="7">'Bureaux d''études'!$A$11:$N$24</definedName>
    <definedName name="_xlnm.Print_Area" localSheetId="8">'Caisse d''épargne'!$A$1:$G$37</definedName>
    <definedName name="_xlnm.Print_Area" localSheetId="9">'Courtage d''assurance'!$A$1:$I$32</definedName>
    <definedName name="_xlnm.Print_Area" localSheetId="10">'Crédit mutuel'!$A$1:$E$39</definedName>
    <definedName name="_xlnm.Print_Area" localSheetId="1">DUREE!$A$1:$H$34</definedName>
    <definedName name="_xlnm.Print_Area" localSheetId="11">'Economistes de la construction'!$A$1:$J$35</definedName>
    <definedName name="_xlnm.Print_Area" localSheetId="12">'Experts comptables et CAC'!$A$1:$H$49</definedName>
    <definedName name="_xlnm.Print_Area" localSheetId="13">Géomètres!$A$1:$H$24</definedName>
    <definedName name="_xlnm.Print_Area" localSheetId="2">LEGAL!$A$1:$H$18</definedName>
    <definedName name="_xlnm.Print_Area" localSheetId="14">'Sociétés d''assistance'!$A$1:$F$36</definedName>
    <definedName name="_xlnm.Print_Area" localSheetId="15">'Sociétés d''assurance'!$A$1:$I$44</definedName>
    <definedName name="_xlnm.Print_Area" localSheetId="16">'Sociétés financières'!$A$1:$K$31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6" l="1"/>
  <c r="F33" i="12"/>
  <c r="G30" i="12"/>
  <c r="G31" i="12"/>
  <c r="G32" i="12"/>
  <c r="G33" i="12"/>
  <c r="G29" i="12"/>
  <c r="F32" i="12"/>
  <c r="M16" i="16"/>
  <c r="M14" i="16"/>
  <c r="M15" i="16"/>
  <c r="B27" i="8"/>
  <c r="B28" i="8"/>
  <c r="B29" i="8"/>
  <c r="B30" i="8"/>
  <c r="B26" i="8"/>
  <c r="B12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G23" i="24"/>
  <c r="E13" i="13"/>
  <c r="E14" i="13"/>
  <c r="D13" i="13"/>
  <c r="D14" i="13"/>
  <c r="G21" i="5"/>
  <c r="F21" i="5"/>
  <c r="E21" i="5"/>
  <c r="D21" i="5"/>
  <c r="E16" i="10"/>
  <c r="D16" i="10"/>
  <c r="B9" i="24"/>
  <c r="F19" i="24" s="1"/>
  <c r="I19" i="24" s="1"/>
  <c r="D12" i="24"/>
  <c r="F12" i="24"/>
  <c r="D19" i="24"/>
  <c r="G19" i="24" s="1"/>
  <c r="E19" i="24"/>
  <c r="H19" i="24" s="1"/>
  <c r="D20" i="24"/>
  <c r="G20" i="24" s="1"/>
  <c r="E20" i="24"/>
  <c r="H20" i="24" s="1"/>
  <c r="D21" i="24"/>
  <c r="G21" i="24" s="1"/>
  <c r="E21" i="24"/>
  <c r="H21" i="24" s="1"/>
  <c r="D22" i="24"/>
  <c r="G22" i="24" s="1"/>
  <c r="E22" i="24"/>
  <c r="H22" i="24" s="1"/>
  <c r="D23" i="24"/>
  <c r="E23" i="24"/>
  <c r="H23" i="24" s="1"/>
  <c r="D24" i="24"/>
  <c r="G24" i="24" s="1"/>
  <c r="E24" i="24"/>
  <c r="H24" i="24" s="1"/>
  <c r="D25" i="24"/>
  <c r="G25" i="24" s="1"/>
  <c r="E25" i="24"/>
  <c r="H25" i="24" s="1"/>
  <c r="D26" i="24"/>
  <c r="G26" i="24" s="1"/>
  <c r="E26" i="24"/>
  <c r="H26" i="24" s="1"/>
  <c r="D27" i="24"/>
  <c r="G27" i="24" s="1"/>
  <c r="E27" i="24"/>
  <c r="H27" i="24" s="1"/>
  <c r="D28" i="24"/>
  <c r="G28" i="24" s="1"/>
  <c r="E28" i="24"/>
  <c r="H28" i="24" s="1"/>
  <c r="D29" i="24"/>
  <c r="G29" i="24" s="1"/>
  <c r="E29" i="24"/>
  <c r="H29" i="24" s="1"/>
  <c r="F14" i="22"/>
  <c r="H14" i="22"/>
  <c r="J14" i="22"/>
  <c r="F15" i="22"/>
  <c r="H15" i="22"/>
  <c r="J15" i="22"/>
  <c r="F16" i="22"/>
  <c r="H16" i="22"/>
  <c r="J16" i="22"/>
  <c r="F17" i="22"/>
  <c r="H17" i="22"/>
  <c r="J17" i="22"/>
  <c r="D22" i="22"/>
  <c r="H22" i="22" s="1"/>
  <c r="H23" i="22" l="1"/>
  <c r="F27" i="24"/>
  <c r="I27" i="24" s="1"/>
  <c r="F26" i="24"/>
  <c r="I26" i="24" s="1"/>
  <c r="F22" i="22"/>
  <c r="F23" i="24"/>
  <c r="I23" i="24" s="1"/>
  <c r="F22" i="24"/>
  <c r="I22" i="24" s="1"/>
  <c r="F29" i="24"/>
  <c r="I29" i="24" s="1"/>
  <c r="F25" i="24"/>
  <c r="I25" i="24" s="1"/>
  <c r="F21" i="24"/>
  <c r="I21" i="24" s="1"/>
  <c r="F28" i="24"/>
  <c r="I28" i="24" s="1"/>
  <c r="F24" i="24"/>
  <c r="I24" i="24" s="1"/>
  <c r="H24" i="22"/>
  <c r="F24" i="22"/>
  <c r="F23" i="22"/>
  <c r="I22" i="22"/>
  <c r="F20" i="24"/>
  <c r="I20" i="24" s="1"/>
  <c r="J13" i="16"/>
  <c r="J14" i="16"/>
  <c r="J15" i="16"/>
  <c r="J16" i="16"/>
  <c r="M17" i="16"/>
  <c r="F30" i="12"/>
  <c r="F31" i="12"/>
  <c r="F29" i="12"/>
  <c r="B10" i="11"/>
  <c r="E16" i="5"/>
  <c r="D15" i="9"/>
  <c r="G17" i="7"/>
  <c r="F17" i="7"/>
  <c r="E17" i="7"/>
  <c r="D17" i="7"/>
  <c r="D14" i="9"/>
  <c r="D16" i="9"/>
  <c r="D17" i="9"/>
  <c r="D18" i="9"/>
  <c r="D19" i="9"/>
  <c r="D20" i="9"/>
  <c r="D13" i="9"/>
  <c r="B10" i="10"/>
  <c r="E15" i="10" s="1"/>
  <c r="D6" i="7"/>
  <c r="E15" i="11" l="1"/>
  <c r="D14" i="11"/>
  <c r="D15" i="11"/>
  <c r="D15" i="10"/>
  <c r="E13" i="9"/>
  <c r="E14" i="9"/>
  <c r="E15" i="9"/>
  <c r="F14" i="11" l="1"/>
  <c r="E17" i="10"/>
  <c r="E18" i="10"/>
  <c r="E19" i="10"/>
  <c r="E20" i="10"/>
  <c r="E21" i="10"/>
  <c r="E22" i="10"/>
  <c r="E23" i="10"/>
  <c r="E24" i="10"/>
  <c r="E25" i="10"/>
  <c r="D17" i="10"/>
  <c r="D18" i="10"/>
  <c r="D19" i="10"/>
  <c r="D20" i="10"/>
  <c r="D21" i="10"/>
  <c r="D22" i="10"/>
  <c r="D23" i="10"/>
  <c r="D24" i="10"/>
  <c r="D25" i="10"/>
  <c r="H17" i="7"/>
  <c r="G20" i="5"/>
  <c r="F20" i="5"/>
  <c r="E20" i="5"/>
  <c r="D20" i="5"/>
  <c r="E14" i="11"/>
  <c r="E18" i="7"/>
  <c r="E13" i="21"/>
  <c r="C13" i="21"/>
  <c r="G12" i="21"/>
  <c r="E12" i="21"/>
  <c r="C12" i="21"/>
  <c r="F34" i="12"/>
  <c r="F35" i="12"/>
  <c r="F36" i="12"/>
  <c r="F37" i="12"/>
  <c r="F38" i="12"/>
  <c r="F39" i="12"/>
  <c r="F40" i="12"/>
  <c r="F18" i="12"/>
  <c r="D18" i="12"/>
  <c r="B18" i="12"/>
  <c r="F16" i="12"/>
  <c r="D16" i="12"/>
  <c r="B16" i="12"/>
  <c r="F14" i="12"/>
  <c r="D14" i="12"/>
  <c r="B14" i="12"/>
  <c r="F12" i="12"/>
  <c r="D12" i="12"/>
  <c r="B12" i="12"/>
  <c r="G12" i="14"/>
  <c r="F23" i="13"/>
  <c r="F22" i="13"/>
  <c r="F21" i="13"/>
  <c r="F20" i="13"/>
  <c r="F19" i="13"/>
  <c r="F18" i="13"/>
  <c r="F17" i="13"/>
  <c r="F16" i="13"/>
  <c r="F15" i="13"/>
  <c r="F14" i="13"/>
  <c r="F13" i="13"/>
  <c r="F24" i="11"/>
  <c r="F23" i="11"/>
  <c r="F22" i="11"/>
  <c r="F21" i="11"/>
  <c r="F20" i="11"/>
  <c r="F19" i="11"/>
  <c r="F18" i="11"/>
  <c r="F17" i="11"/>
  <c r="F16" i="11"/>
  <c r="F15" i="11"/>
  <c r="E20" i="9"/>
  <c r="E19" i="9"/>
  <c r="E18" i="9"/>
  <c r="E17" i="9"/>
  <c r="E16" i="9"/>
  <c r="E21" i="6"/>
  <c r="E20" i="6"/>
  <c r="E19" i="6"/>
  <c r="E18" i="6"/>
  <c r="E17" i="6"/>
  <c r="E16" i="6"/>
  <c r="E15" i="6"/>
  <c r="E14" i="6"/>
  <c r="E13" i="6"/>
  <c r="H23" i="7"/>
  <c r="H22" i="7"/>
  <c r="H21" i="7"/>
  <c r="H20" i="7"/>
  <c r="H19" i="7"/>
  <c r="H18" i="7"/>
  <c r="H26" i="5"/>
  <c r="H25" i="5"/>
  <c r="H24" i="5"/>
  <c r="H23" i="5"/>
  <c r="H22" i="5"/>
  <c r="H21" i="5"/>
  <c r="H20" i="5"/>
  <c r="M22" i="16"/>
  <c r="M21" i="16"/>
  <c r="M20" i="16"/>
  <c r="M19" i="16"/>
  <c r="M18" i="16"/>
  <c r="C12" i="14"/>
  <c r="E12" i="14"/>
  <c r="J21" i="16"/>
  <c r="J22" i="16"/>
  <c r="J20" i="16"/>
  <c r="J19" i="16"/>
  <c r="J18" i="16"/>
  <c r="J17" i="16"/>
  <c r="E16" i="11"/>
  <c r="E15" i="13"/>
  <c r="E16" i="13"/>
  <c r="E17" i="13"/>
  <c r="E18" i="13"/>
  <c r="E19" i="13"/>
  <c r="E20" i="13"/>
  <c r="E21" i="13"/>
  <c r="E22" i="13"/>
  <c r="E23" i="13"/>
  <c r="D15" i="13"/>
  <c r="D16" i="13"/>
  <c r="D17" i="13"/>
  <c r="D18" i="13"/>
  <c r="D19" i="13"/>
  <c r="D20" i="13"/>
  <c r="D21" i="13"/>
  <c r="D22" i="13"/>
  <c r="D23" i="13"/>
  <c r="C21" i="6"/>
  <c r="F20" i="7"/>
  <c r="E17" i="11"/>
  <c r="E18" i="11"/>
  <c r="E19" i="11"/>
  <c r="E20" i="11"/>
  <c r="E21" i="11"/>
  <c r="E22" i="11"/>
  <c r="E23" i="11"/>
  <c r="E24" i="11"/>
  <c r="D16" i="11"/>
  <c r="D17" i="11"/>
  <c r="D18" i="11"/>
  <c r="D19" i="11"/>
  <c r="D20" i="11"/>
  <c r="D21" i="11"/>
  <c r="D22" i="11"/>
  <c r="D23" i="11"/>
  <c r="D24" i="11"/>
  <c r="D22" i="7"/>
  <c r="E22" i="7"/>
  <c r="F22" i="7"/>
  <c r="G22" i="7"/>
  <c r="E13" i="14"/>
  <c r="C13" i="14"/>
  <c r="G23" i="8"/>
  <c r="C22" i="8"/>
  <c r="F20" i="8"/>
  <c r="D19" i="8"/>
  <c r="C18" i="8"/>
  <c r="F17" i="8"/>
  <c r="D16" i="8"/>
  <c r="D15" i="8"/>
  <c r="E14" i="8"/>
  <c r="D12" i="8"/>
  <c r="D14" i="6"/>
  <c r="D15" i="6"/>
  <c r="D16" i="6"/>
  <c r="D17" i="6"/>
  <c r="D18" i="6"/>
  <c r="D19" i="6"/>
  <c r="D20" i="6"/>
  <c r="D21" i="6"/>
  <c r="C14" i="6"/>
  <c r="C15" i="6"/>
  <c r="C16" i="6"/>
  <c r="C17" i="6"/>
  <c r="C18" i="6"/>
  <c r="C19" i="6"/>
  <c r="C20" i="6"/>
  <c r="D13" i="6"/>
  <c r="C13" i="6"/>
  <c r="F18" i="7"/>
  <c r="F19" i="7"/>
  <c r="F21" i="7"/>
  <c r="F23" i="7"/>
  <c r="E19" i="7"/>
  <c r="E20" i="7"/>
  <c r="E21" i="7"/>
  <c r="E23" i="7"/>
  <c r="F22" i="5"/>
  <c r="F23" i="5"/>
  <c r="F24" i="5"/>
  <c r="F25" i="5"/>
  <c r="F26" i="5"/>
  <c r="E22" i="5"/>
  <c r="E23" i="5"/>
  <c r="E24" i="5"/>
  <c r="E25" i="5"/>
  <c r="E26" i="5"/>
  <c r="D26" i="5"/>
  <c r="G26" i="5"/>
  <c r="G25" i="5"/>
  <c r="D25" i="5"/>
  <c r="G24" i="5"/>
  <c r="D24" i="5"/>
  <c r="G23" i="5"/>
  <c r="D23" i="5"/>
  <c r="G22" i="5"/>
  <c r="D22" i="5"/>
  <c r="G18" i="7"/>
  <c r="G19" i="7"/>
  <c r="G20" i="7"/>
  <c r="G21" i="7"/>
  <c r="G23" i="7"/>
  <c r="D18" i="7"/>
  <c r="D19" i="7"/>
  <c r="D20" i="7"/>
  <c r="D21" i="7"/>
  <c r="D23" i="7"/>
  <c r="F10" i="7"/>
  <c r="D10" i="7"/>
  <c r="D13" i="5"/>
  <c r="D26" i="8" l="1"/>
  <c r="F24" i="8"/>
  <c r="C27" i="8"/>
  <c r="F25" i="8"/>
  <c r="C28" i="8"/>
  <c r="D29" i="8"/>
  <c r="F30" i="8"/>
  <c r="C24" i="8"/>
  <c r="G24" i="8"/>
  <c r="D24" i="8"/>
  <c r="E24" i="8"/>
  <c r="C23" i="8"/>
  <c r="D22" i="8"/>
  <c r="F21" i="8"/>
  <c r="F22" i="8"/>
  <c r="E22" i="8"/>
  <c r="E15" i="8"/>
  <c r="F13" i="8"/>
  <c r="E16" i="8"/>
  <c r="C16" i="8"/>
  <c r="G15" i="8"/>
  <c r="F15" i="8"/>
  <c r="C20" i="8"/>
  <c r="G19" i="8"/>
  <c r="C19" i="8"/>
  <c r="F23" i="8"/>
  <c r="E23" i="8"/>
  <c r="E19" i="8"/>
  <c r="G22" i="8"/>
  <c r="G26" i="8"/>
  <c r="D17" i="8"/>
  <c r="F18" i="8"/>
  <c r="E17" i="8"/>
  <c r="D18" i="8"/>
  <c r="C17" i="8"/>
  <c r="G16" i="8"/>
  <c r="C26" i="8"/>
  <c r="G17" i="8"/>
  <c r="G18" i="8"/>
  <c r="F16" i="8"/>
  <c r="E26" i="8"/>
  <c r="D27" i="8"/>
  <c r="E27" i="8"/>
  <c r="G12" i="8"/>
  <c r="E18" i="8"/>
  <c r="E20" i="8"/>
  <c r="F26" i="8"/>
  <c r="E12" i="8"/>
  <c r="E21" i="8"/>
  <c r="D23" i="8"/>
  <c r="D20" i="8"/>
  <c r="F19" i="8"/>
  <c r="F27" i="8"/>
  <c r="G21" i="8"/>
  <c r="F12" i="8"/>
  <c r="C21" i="8"/>
  <c r="D21" i="8"/>
  <c r="G29" i="8"/>
  <c r="G27" i="8"/>
  <c r="E13" i="8"/>
  <c r="F14" i="8"/>
  <c r="C15" i="8"/>
  <c r="G14" i="8"/>
  <c r="D14" i="8"/>
  <c r="D13" i="8"/>
  <c r="G13" i="8"/>
  <c r="C14" i="8"/>
  <c r="G20" i="8"/>
  <c r="E28" i="8" l="1"/>
  <c r="G30" i="8"/>
  <c r="E30" i="8"/>
  <c r="D30" i="8"/>
  <c r="F28" i="8"/>
  <c r="G28" i="8"/>
  <c r="E29" i="8"/>
  <c r="D28" i="8"/>
  <c r="G25" i="8"/>
  <c r="E25" i="8"/>
  <c r="C25" i="8"/>
  <c r="F29" i="8"/>
  <c r="C30" i="8"/>
  <c r="C29" i="8"/>
  <c r="D25" i="8"/>
</calcChain>
</file>

<file path=xl/sharedStrings.xml><?xml version="1.0" encoding="utf-8"?>
<sst xmlns="http://schemas.openxmlformats.org/spreadsheetml/2006/main" count="637" uniqueCount="357">
  <si>
    <t>A</t>
  </si>
  <si>
    <t>Classif.</t>
  </si>
  <si>
    <t xml:space="preserve">C </t>
  </si>
  <si>
    <t>21 à 25 ans</t>
  </si>
  <si>
    <t xml:space="preserve"> - 21 ans</t>
  </si>
  <si>
    <t>35 h</t>
  </si>
  <si>
    <t>39 h</t>
  </si>
  <si>
    <t xml:space="preserve">B </t>
  </si>
  <si>
    <t xml:space="preserve">D </t>
  </si>
  <si>
    <t>E</t>
  </si>
  <si>
    <t>F</t>
  </si>
  <si>
    <t>G</t>
  </si>
  <si>
    <t>CCN
Annuel</t>
  </si>
  <si>
    <t>H</t>
  </si>
  <si>
    <t>I</t>
  </si>
  <si>
    <t>J</t>
  </si>
  <si>
    <t>K</t>
  </si>
  <si>
    <t>Base de calcul :</t>
  </si>
  <si>
    <t>Mise à jour :</t>
  </si>
  <si>
    <t>13 fois 70% du SMIC mensuel</t>
  </si>
  <si>
    <t>13 fois 80% du SMIC mensuel</t>
  </si>
  <si>
    <t>Tous niveaux</t>
  </si>
  <si>
    <t xml:space="preserve">Branche : </t>
  </si>
  <si>
    <t>Salaire mensuel sur 12 mois</t>
  </si>
  <si>
    <t>Calcul du salaire annuel :</t>
  </si>
  <si>
    <t>35 heures hebdomadaires</t>
  </si>
  <si>
    <r>
      <t xml:space="preserve">Salarié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 xml:space="preserve"> 26 ans, tous niveaux : </t>
    </r>
  </si>
  <si>
    <t xml:space="preserve">Salarié &lt; 26 ans et &lt; Bac : </t>
  </si>
  <si>
    <t>Sources :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</si>
  <si>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Bac général</t>
    </r>
  </si>
  <si>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 xml:space="preserve"> Bac pro</t>
    </r>
  </si>
  <si>
    <t xml:space="preserve">Salarié &lt; 21 ans et ≤ Bac général : </t>
  </si>
  <si>
    <t xml:space="preserve">Salarié &lt; 21 ans et ≥ Bac pro : </t>
  </si>
  <si>
    <t xml:space="preserve">Salarié 21-25 ans et ≤ Bac général : </t>
  </si>
  <si>
    <t>Salarié 21-25 ans et  ≥ Bac pro :</t>
  </si>
  <si>
    <t>&lt; 21 ans</t>
  </si>
  <si>
    <t>Salarié 21-25 ans :</t>
  </si>
  <si>
    <r>
      <t xml:space="preserve">Salarié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 xml:space="preserve"> 26 ans : </t>
    </r>
  </si>
  <si>
    <t xml:space="preserve">Salarié &lt; 21 ans : </t>
  </si>
  <si>
    <r>
      <t xml:space="preserve">Salarié </t>
    </r>
    <r>
      <rPr>
        <b/>
        <sz val="9"/>
        <rFont val="Calibri"/>
        <family val="2"/>
      </rPr>
      <t>≥</t>
    </r>
    <r>
      <rPr>
        <b/>
        <sz val="9"/>
        <rFont val="Arial"/>
        <family val="2"/>
      </rPr>
      <t xml:space="preserve"> 26 ans, tous niveaux : </t>
    </r>
  </si>
  <si>
    <t>55% de la rémunération minimale conventionnelle</t>
  </si>
  <si>
    <t>70% de la rémunération minimale conventionnelle</t>
  </si>
  <si>
    <t>65% de la rémunération minimale conventionnelle</t>
  </si>
  <si>
    <t>80% de la rémunération minimale conventionnelle</t>
  </si>
  <si>
    <r>
      <t xml:space="preserve">21 à 25 ans
</t>
    </r>
    <r>
      <rPr>
        <b/>
        <sz val="10"/>
        <rFont val="Arial"/>
        <family val="2"/>
      </rPr>
      <t>niveau intial</t>
    </r>
  </si>
  <si>
    <t>100% de la rémunération minimale conventionnelle</t>
  </si>
  <si>
    <t>100% de la rémunération minimale conventionnelle  si ≥ SMIC annuel</t>
  </si>
  <si>
    <t>Base durée du travail</t>
  </si>
  <si>
    <t>HEURES 
DE FORMATION</t>
  </si>
  <si>
    <t>Nombre de mois</t>
  </si>
  <si>
    <t>Nbre d'heures
travaillées</t>
  </si>
  <si>
    <t>Classe A</t>
  </si>
  <si>
    <t>Classe B</t>
  </si>
  <si>
    <t>Classe C</t>
  </si>
  <si>
    <t>Classe D</t>
  </si>
  <si>
    <t>Classe E</t>
  </si>
  <si>
    <t>Classe F</t>
  </si>
  <si>
    <t>Classe G</t>
  </si>
  <si>
    <t>Classe H</t>
  </si>
  <si>
    <t>&lt;26 ans</t>
  </si>
  <si>
    <t>&gt;26 ans</t>
  </si>
  <si>
    <t>CCN Annuel</t>
  </si>
  <si>
    <t>70% du minimum conventionnel (sans pouvoir être inférieur à 80% SMIC)</t>
  </si>
  <si>
    <t>85% du minimum conventionnel (sans pouvoir être inférieur à 100% SMIC)</t>
  </si>
  <si>
    <t xml:space="preserve">Salarié &lt; 26 ans : </t>
  </si>
  <si>
    <t>70% de la rémunération minimale de la classification de leur emploi</t>
  </si>
  <si>
    <t>80% de la rémunération minimale de la classification de leur emploi</t>
  </si>
  <si>
    <t>heures mensuelles</t>
  </si>
  <si>
    <t>Qualification inférieure à Bac pro, titre ou diplôme à finalité professionnelle de même niveau</t>
  </si>
  <si>
    <t>Qualification au moins égale à celle du Bac pro, ou d’un titre ou diplôme à finalité professionnelles de même niveau</t>
  </si>
  <si>
    <t>Qualification au moins égale à un diplôme Bac+3</t>
  </si>
  <si>
    <t>Jeunes âgés de moins de 21 ans</t>
  </si>
  <si>
    <r>
      <t>55% du SMIC pendant la 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année</t>
    </r>
  </si>
  <si>
    <r>
      <t>65% du SMIC pendant la 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année</t>
    </r>
  </si>
  <si>
    <r>
      <t>80% du SMIC pendant la 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année</t>
    </r>
  </si>
  <si>
    <t>Jeunes âgés de 21 à 25 ans</t>
  </si>
  <si>
    <r>
      <t>70% du SMIC pendant la 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année</t>
    </r>
  </si>
  <si>
    <r>
      <t>85% du SMIC pendant la 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année</t>
    </r>
  </si>
  <si>
    <t>Salariés de 26 ans et plus</t>
  </si>
  <si>
    <t>65% du SMIC pendant les années suivantes</t>
  </si>
  <si>
    <t>70% du SMIC pendant les années suivantes</t>
  </si>
  <si>
    <t>85% du SMIC pendant les années suivantes</t>
  </si>
  <si>
    <t>80% du SMIC pendant les années suivantes</t>
  </si>
  <si>
    <t>90% du SMIC pendant les années suivantes</t>
  </si>
  <si>
    <t>Cette rémunération passe à 80 % lorsque le salarié est titulaire d’un baccalauréat, d’un titre ou</t>
  </si>
  <si>
    <t>d’un diplôme à finalité professionnelle de niveau équivalent.</t>
  </si>
  <si>
    <t>Niveau de départ</t>
  </si>
  <si>
    <t>De 21 à 25 ans</t>
  </si>
  <si>
    <r>
      <t>³</t>
    </r>
    <r>
      <rPr>
        <b/>
        <sz val="9"/>
        <rFont val="Arial"/>
        <family val="2"/>
      </rPr>
      <t xml:space="preserve"> 26 ans</t>
    </r>
  </si>
  <si>
    <t>65% du SMIC</t>
  </si>
  <si>
    <t>80% du SMIC</t>
  </si>
  <si>
    <t>SMIC</t>
  </si>
  <si>
    <t>Ou 85% du minimum conventionnel (retenir le plus élevé des deux)</t>
  </si>
  <si>
    <t>55% du SMIC</t>
  </si>
  <si>
    <t>70% du SMIC</t>
  </si>
  <si>
    <t>Diplôme ou titre visé</t>
  </si>
  <si>
    <t>16-20 ans</t>
  </si>
  <si>
    <t>21-25 ans</t>
  </si>
  <si>
    <t>26 ans et +</t>
  </si>
  <si>
    <t>BTS Economie de la construction</t>
  </si>
  <si>
    <t>Licence Economie de la construction</t>
  </si>
  <si>
    <t>Master Economie de la construction</t>
  </si>
  <si>
    <t>Autres</t>
  </si>
  <si>
    <t xml:space="preserve"> </t>
  </si>
  <si>
    <t>Niveau</t>
  </si>
  <si>
    <t>non déterminée</t>
  </si>
  <si>
    <t>Formations prioritaires</t>
  </si>
  <si>
    <t>Autres formations</t>
  </si>
  <si>
    <t>B en Ile-de-France</t>
  </si>
  <si>
    <t>B Autres régions</t>
  </si>
  <si>
    <t>C en Ile-de-France</t>
  </si>
  <si>
    <t>C Autres régions</t>
  </si>
  <si>
    <t>CCN Mensuel</t>
  </si>
  <si>
    <t>BAC pro technicien du bâtiment
BAC pro Etudes et économie de la construction
BAC pro Secrétariat
Titre de Secrétariat technique/option Cadre de vie</t>
  </si>
  <si>
    <t>voir tableau ci-dessous</t>
  </si>
  <si>
    <t>Titulaire d'un BAC Pro, d'un titre ou diplôme professionnel de niveau IV</t>
  </si>
  <si>
    <t>Cabinets des économistes de la construction et métreurs-vérificateurs</t>
  </si>
  <si>
    <t xml:space="preserve"> (IDCC 3213)</t>
  </si>
  <si>
    <t>Niveaux de formation à l’entrée</t>
  </si>
  <si>
    <t>Année d’exécution du CPro</t>
  </si>
  <si>
    <t>Positions</t>
  </si>
  <si>
    <t>Coef. d’entrée</t>
  </si>
  <si>
    <t>Coef. de sortie</t>
  </si>
  <si>
    <t>Salaires minimaux bruts</t>
  </si>
  <si>
    <t>ETAM</t>
  </si>
  <si>
    <t>1.1</t>
  </si>
  <si>
    <t>2.1</t>
  </si>
  <si>
    <t>2.2</t>
  </si>
  <si>
    <t>IC</t>
  </si>
  <si>
    <r>
      <t>1</t>
    </r>
    <r>
      <rPr>
        <b/>
        <vertAlign val="superscript"/>
        <sz val="12"/>
        <rFont val="Arial"/>
        <family val="2"/>
      </rPr>
      <t>ère</t>
    </r>
    <r>
      <rPr>
        <b/>
        <sz val="12"/>
        <rFont val="Arial"/>
        <family val="2"/>
      </rPr>
      <t xml:space="preserve"> année</t>
    </r>
  </si>
  <si>
    <r>
      <t>2</t>
    </r>
    <r>
      <rPr>
        <b/>
        <vertAlign val="superscript"/>
        <sz val="12"/>
        <rFont val="Arial"/>
        <family val="2"/>
      </rPr>
      <t>e</t>
    </r>
    <r>
      <rPr>
        <b/>
        <sz val="12"/>
        <rFont val="Arial"/>
        <family val="2"/>
      </rPr>
      <t xml:space="preserve"> année</t>
    </r>
  </si>
  <si>
    <r>
      <t xml:space="preserve">Titulaire d'un diplôme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niv III</t>
    </r>
  </si>
  <si>
    <t>Âge / qualification initiale</t>
  </si>
  <si>
    <t>5bis</t>
  </si>
  <si>
    <t>Tous niveaux initial</t>
  </si>
  <si>
    <r>
      <t xml:space="preserve">&lt; 21 ans </t>
    </r>
    <r>
      <rPr>
        <b/>
        <sz val="10"/>
        <rFont val="Arial"/>
        <family val="2"/>
      </rPr>
      <t>niveau initial</t>
    </r>
  </si>
  <si>
    <t>DUREE MINI</t>
  </si>
  <si>
    <t>DUREE MAXI</t>
  </si>
  <si>
    <t>Chargé de clientèle Particuliers</t>
  </si>
  <si>
    <t>Chargé de clientèle Professionnels</t>
  </si>
  <si>
    <t>Chargé de clientèle Entreprise</t>
  </si>
  <si>
    <t>Animateur commercial</t>
  </si>
  <si>
    <t>Conseiller en gestion de patrimoine</t>
  </si>
  <si>
    <t>Directeur de caisse ou de secteur</t>
  </si>
  <si>
    <t>Inspecteur Auditeur</t>
  </si>
  <si>
    <t>Techniciens des opérations bancaires</t>
  </si>
  <si>
    <t>Développeur informatique</t>
  </si>
  <si>
    <t>&lt; Bac</t>
  </si>
  <si>
    <t>Accord formation du 13/11/2015.</t>
  </si>
  <si>
    <t>Accord sur la formation professionnelle le développement des compétences et l’employabilité date du 31/10/2019</t>
  </si>
  <si>
    <r>
      <t xml:space="preserve">21 à 25 ans </t>
    </r>
    <r>
      <rPr>
        <b/>
        <sz val="10"/>
        <rFont val="Arial"/>
        <family val="2"/>
      </rPr>
      <t>niveau intial</t>
    </r>
  </si>
  <si>
    <r>
      <t xml:space="preserve">&lt; 26 ans </t>
    </r>
    <r>
      <rPr>
        <b/>
        <sz val="10"/>
        <rFont val="Arial"/>
        <family val="2"/>
      </rPr>
      <t>niveau initial</t>
    </r>
  </si>
  <si>
    <t>Chargé d'accueil Guichetier</t>
  </si>
  <si>
    <t>Responsable de Point de vente</t>
  </si>
  <si>
    <t>+ Jeunes de 16 à 25 ans</t>
  </si>
  <si>
    <t>80 % du Salaire Minimum Conventionnel pendant la 1re année du contrat</t>
  </si>
  <si>
    <t>et 90 ou 100 % pour la 2e année (voir tableau ci-dessus).</t>
  </si>
  <si>
    <t>+ Demandeurs d’emploi de 26 ans ou plus</t>
  </si>
  <si>
    <t>Le montant du SMIC en vigueur devient la base de référence dès lors que le salaire conventionnel y est inférieur.</t>
  </si>
  <si>
    <t>85 % du Salaire Minimal Conventionnel la 1re année sans que ce soit inférieur au SMIC en vigueur et 100 % pour la 2e année.</t>
  </si>
  <si>
    <t>FV</t>
  </si>
  <si>
    <t xml:space="preserve">* Accord du 5  février 2020 relatif à la formation professionnelle
</t>
  </si>
  <si>
    <t>13x le SMIC, ou 85% du SMC si plus favorable</t>
  </si>
  <si>
    <t>Lorsque le % du SMC est inférieur au SMIC, le collaborateur en contrat de professionnalisation âgé de 26 ans et plus à l’embauche sera payé au SMIC.</t>
  </si>
  <si>
    <t>Salarié &lt; 26 ans et ≥ Bac PRO :</t>
  </si>
  <si>
    <t>85% du minimum conventionnel sans être inférieur au SMIC</t>
  </si>
  <si>
    <t>Salarié de +26 ans :</t>
  </si>
  <si>
    <r>
      <rPr>
        <b/>
        <sz val="10"/>
        <rFont val="Arial"/>
        <family val="2"/>
      </rPr>
      <t xml:space="preserve">&lt; 26 ans : </t>
    </r>
    <r>
      <rPr>
        <sz val="10"/>
        <rFont val="Arial"/>
        <family val="2"/>
      </rPr>
      <t>70 % de la rémunération annuelle minimale applicable dans l’entreprise à la classification de leur emploi</t>
    </r>
  </si>
  <si>
    <t>sans pouvoir être inférieure au Smic.</t>
  </si>
  <si>
    <r>
      <t xml:space="preserve">Salarié de +26 ans : </t>
    </r>
    <r>
      <rPr>
        <sz val="9"/>
        <rFont val="Arial"/>
        <family val="2"/>
      </rPr>
      <t>85 % de la rémunération annuelle minimale correspondant à la classification de leur emploi</t>
    </r>
  </si>
  <si>
    <t>B</t>
  </si>
  <si>
    <t>C</t>
  </si>
  <si>
    <t>smic ou 85% du SMC</t>
  </si>
  <si>
    <t xml:space="preserve">   Agents généraux d'assurance</t>
  </si>
  <si>
    <t xml:space="preserve">   Banque</t>
  </si>
  <si>
    <t xml:space="preserve">   Banque populaire</t>
  </si>
  <si>
    <t xml:space="preserve">   Bureaux d'études techniques ingénieurs et conseils</t>
  </si>
  <si>
    <t xml:space="preserve">   Caisse d'épargne</t>
  </si>
  <si>
    <t xml:space="preserve">   Courtage d'assurance et réassurance</t>
  </si>
  <si>
    <t xml:space="preserve">   Crédit mutuel</t>
  </si>
  <si>
    <t xml:space="preserve">   Experts-comptables et commissaires au comptes</t>
  </si>
  <si>
    <t xml:space="preserve">   Sociétés d'assistance</t>
  </si>
  <si>
    <t xml:space="preserve">   Sociétés d'assurance</t>
  </si>
  <si>
    <t xml:space="preserve">   Sociétés financières</t>
  </si>
  <si>
    <t xml:space="preserve">   Durées de formation maximum et minimum selon la durée du contrat</t>
  </si>
  <si>
    <t xml:space="preserve">   Rémunération légale</t>
  </si>
  <si>
    <t>Agents généraux d'assurance</t>
  </si>
  <si>
    <r>
      <t xml:space="preserve">85% de la rémunération minimale conventionnelle si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 xml:space="preserve"> SMIC annuel</t>
    </r>
  </si>
  <si>
    <t>Banque</t>
  </si>
  <si>
    <t>Banque populaire</t>
  </si>
  <si>
    <t>Bureaux d'études techniques ingénieurs et conseils</t>
  </si>
  <si>
    <t>Caisse d'épargne</t>
  </si>
  <si>
    <t>Courtage d'assurance et réassurance</t>
  </si>
  <si>
    <t>Crédit mutuel</t>
  </si>
  <si>
    <t>Economistes de la construction</t>
  </si>
  <si>
    <t>Experts comptables et commissaires aux comptes</t>
  </si>
  <si>
    <t>Sociétés d'assurance</t>
  </si>
  <si>
    <t>Sociétés d'assistance</t>
  </si>
  <si>
    <t>Sociétés financières</t>
  </si>
  <si>
    <r>
      <t>B</t>
    </r>
    <r>
      <rPr>
        <b/>
        <sz val="11"/>
        <color theme="7"/>
        <rFont val="Arial"/>
        <family val="2"/>
      </rPr>
      <t>anque</t>
    </r>
    <r>
      <rPr>
        <sz val="11"/>
        <color theme="7"/>
        <rFont val="Arial"/>
        <family val="2"/>
      </rPr>
      <t xml:space="preserve"> (IDCC 2120)</t>
    </r>
  </si>
  <si>
    <t>D</t>
  </si>
  <si>
    <t>CCN 
Annuel</t>
  </si>
  <si>
    <t>Bureaux d’études techniques, cabinets d’ingénieurs conseils, sociétés de conseils (IDCC 1486)</t>
  </si>
  <si>
    <r>
      <t>Caisse d'épargne</t>
    </r>
    <r>
      <rPr>
        <sz val="11"/>
        <color rgb="FF7030A0"/>
        <rFont val="Arial"/>
        <family val="2"/>
      </rPr>
      <t xml:space="preserve"> (code IDCC 5005)</t>
    </r>
  </si>
  <si>
    <r>
      <t xml:space="preserve">Courtage d'assurances et/ou de réassurances </t>
    </r>
    <r>
      <rPr>
        <sz val="11"/>
        <color rgb="FF7030A0"/>
        <rFont val="Arial"/>
        <family val="2"/>
      </rPr>
      <t>(IDCC 2247)</t>
    </r>
  </si>
  <si>
    <r>
      <t>Crédit Mutuel</t>
    </r>
    <r>
      <rPr>
        <sz val="11"/>
        <color rgb="FF7030A0"/>
        <rFont val="Arial"/>
        <family val="2"/>
      </rPr>
      <t xml:space="preserve"> (code IDCC 1468)</t>
    </r>
  </si>
  <si>
    <r>
      <t xml:space="preserve">Experts comptables et CAC </t>
    </r>
    <r>
      <rPr>
        <sz val="11"/>
        <color rgb="FF7030A0"/>
        <rFont val="Arial"/>
        <family val="2"/>
      </rPr>
      <t>(IDCC 787)</t>
    </r>
  </si>
  <si>
    <r>
      <t>Sociétés d'Assistance</t>
    </r>
    <r>
      <rPr>
        <sz val="11"/>
        <color rgb="FF7030A0"/>
        <rFont val="Arial"/>
        <family val="2"/>
      </rPr>
      <t xml:space="preserve"> (IDCC 1801)</t>
    </r>
  </si>
  <si>
    <r>
      <t xml:space="preserve">Sociétés et Mutuelles d'Assurance  </t>
    </r>
    <r>
      <rPr>
        <sz val="11"/>
        <color rgb="FF7030A0"/>
        <rFont val="Arial"/>
        <family val="2"/>
      </rPr>
      <t>(IDCC 1672)</t>
    </r>
  </si>
  <si>
    <r>
      <t xml:space="preserve">85% de la rémunération minimale conventionnelle si </t>
    </r>
    <r>
      <rPr>
        <b/>
        <sz val="10"/>
        <color rgb="FF7030A0"/>
        <rFont val="Calibri"/>
        <family val="2"/>
      </rPr>
      <t>≥</t>
    </r>
    <r>
      <rPr>
        <b/>
        <sz val="10"/>
        <color rgb="FF7030A0"/>
        <rFont val="Arial"/>
        <family val="2"/>
      </rPr>
      <t xml:space="preserve"> SMIC annuel</t>
    </r>
  </si>
  <si>
    <t>moins de 21 ans</t>
  </si>
  <si>
    <t>Plus de 26 ans</t>
  </si>
  <si>
    <t xml:space="preserve">Sans qualification professionnelle ou qualification inférieur au BAC pro ou titre  ou diplôme professionnel de même niveau </t>
  </si>
  <si>
    <t xml:space="preserve">Qualification égale ou supérieure au BAC pro ou titre  ou diplôme professionnel de même niveau </t>
  </si>
  <si>
    <t>55% de la RMG</t>
  </si>
  <si>
    <t>70% de la RMG</t>
  </si>
  <si>
    <t>65% de la RMG</t>
  </si>
  <si>
    <t>80% de la RMG</t>
  </si>
  <si>
    <t xml:space="preserve">Les demandeurs d'emplois âgés de 26 ans et plus perçoivent une rémunération qui ne peut être inférieure à la rémunération minimale garantie (RMG) prévue par la convention collective pour le coefficient hierarchique mentionné au contrat de travail </t>
  </si>
  <si>
    <t xml:space="preserve"> Contrats de professionnalisation</t>
  </si>
  <si>
    <t>DUREE 
DU CONTRAT</t>
  </si>
  <si>
    <t>Tableau récapitulatif des 
durées de formation
maximum et minimum selon 
la durée du contrat</t>
  </si>
  <si>
    <t>&lt; 26 ans
niveau initial</t>
  </si>
  <si>
    <t>≥ 26 ans</t>
  </si>
  <si>
    <r>
      <rPr>
        <b/>
        <sz val="11"/>
        <rFont val="Arial"/>
        <family val="2"/>
      </rPr>
      <t>≥ 26 ans</t>
    </r>
  </si>
  <si>
    <r>
      <rPr>
        <b/>
        <sz val="10"/>
        <rFont val="Arial"/>
        <family val="2"/>
      </rPr>
      <t>≤ Bac général</t>
    </r>
  </si>
  <si>
    <r>
      <rPr>
        <b/>
        <sz val="10"/>
        <rFont val="Arial"/>
        <family val="2"/>
      </rPr>
      <t>≥ Bac pro</t>
    </r>
  </si>
  <si>
    <r>
      <t xml:space="preserve">&lt; 21 ans 
</t>
    </r>
    <r>
      <rPr>
        <b/>
        <sz val="10"/>
        <rFont val="Arial"/>
        <family val="2"/>
      </rPr>
      <t>niveau initial</t>
    </r>
  </si>
  <si>
    <t>≥ Bac</t>
  </si>
  <si>
    <t>&lt;26 ans
niveau intial</t>
  </si>
  <si>
    <r>
      <t xml:space="preserve">3 et 4 </t>
    </r>
    <r>
      <rPr>
        <i/>
        <sz val="12"/>
        <rFont val="Arial"/>
        <family val="2"/>
      </rPr>
      <t>(anciens niveaux V et IV)</t>
    </r>
  </si>
  <si>
    <r>
      <t xml:space="preserve">5 </t>
    </r>
    <r>
      <rPr>
        <i/>
        <sz val="12"/>
        <rFont val="Arial"/>
        <family val="2"/>
      </rPr>
      <t xml:space="preserve">(ancien niveau III) </t>
    </r>
    <r>
      <rPr>
        <b/>
        <i/>
        <sz val="12"/>
        <rFont val="Arial"/>
        <family val="2"/>
      </rPr>
      <t>Métiers transverses</t>
    </r>
  </si>
  <si>
    <r>
      <t xml:space="preserve">5 </t>
    </r>
    <r>
      <rPr>
        <i/>
        <sz val="12"/>
        <rFont val="Arial"/>
        <family val="2"/>
      </rPr>
      <t xml:space="preserve">(ancien niveau III) </t>
    </r>
    <r>
      <rPr>
        <b/>
        <i/>
        <sz val="12"/>
        <rFont val="Arial"/>
        <family val="2"/>
      </rPr>
      <t>Métiers de la branche</t>
    </r>
  </si>
  <si>
    <r>
      <t xml:space="preserve">6 </t>
    </r>
    <r>
      <rPr>
        <i/>
        <sz val="12"/>
        <rFont val="Arial"/>
        <family val="2"/>
      </rPr>
      <t>(ancien niveau II)</t>
    </r>
  </si>
  <si>
    <t>&lt; 26 ans niveau initial</t>
  </si>
  <si>
    <t xml:space="preserve">   Economistes de la construction</t>
  </si>
  <si>
    <r>
      <t xml:space="preserve">Banque Populaire </t>
    </r>
    <r>
      <rPr>
        <sz val="11"/>
        <color rgb="FF7030A0"/>
        <rFont val="Arial"/>
        <family val="2"/>
      </rPr>
      <t>(IDCC3210)</t>
    </r>
  </si>
  <si>
    <t>Géomètres Experts</t>
  </si>
  <si>
    <t xml:space="preserve"> (IDCC 2543)</t>
  </si>
  <si>
    <t>Qualification du Bénéficiaire</t>
  </si>
  <si>
    <t>Si qualification du collaborateur inférieure au bac professionnel, ou égale à celle d'un titre ou diplôme de niveau Bac (Bacs Généraux etc…)</t>
  </si>
  <si>
    <t>Si qualification du collaborateur supérieure ou égale au  bac professionnel ou à un titre ou à un diplôme professionnel de même niveau,  ou égale à un diplôme de l'enseignement supérieur</t>
  </si>
  <si>
    <t>Diplôme Préparé</t>
  </si>
  <si>
    <t xml:space="preserve">Bac Pro </t>
  </si>
  <si>
    <t xml:space="preserve">BTS </t>
  </si>
  <si>
    <t xml:space="preserve">Licence </t>
  </si>
  <si>
    <t>Master</t>
  </si>
  <si>
    <t xml:space="preserve">Moins de 18 ans </t>
  </si>
  <si>
    <t>55 % du SMIC</t>
  </si>
  <si>
    <t>65 % du SMIC</t>
  </si>
  <si>
    <t xml:space="preserve">De 18 à 20 ans </t>
  </si>
  <si>
    <t xml:space="preserve">55 % du niveau II échelon 2 </t>
  </si>
  <si>
    <t xml:space="preserve">55 % du niveau II échelon 3 </t>
  </si>
  <si>
    <t xml:space="preserve">65 % du niveau II échelon 2 </t>
  </si>
  <si>
    <t xml:space="preserve">65 % du niveau II échelon 3 </t>
  </si>
  <si>
    <t>65 % du niveau II échelon 2</t>
  </si>
  <si>
    <t>De 21 à 25 ans révolus</t>
  </si>
  <si>
    <t xml:space="preserve">70 % du niveau II échelon 2 </t>
  </si>
  <si>
    <t xml:space="preserve">70 % du niveau II échelon 3 </t>
  </si>
  <si>
    <t xml:space="preserve">80 % du niveau II échelon 2 </t>
  </si>
  <si>
    <t xml:space="preserve">80 % du niveau II échelon 3 </t>
  </si>
  <si>
    <t>80 % du niveau II échelon 3</t>
  </si>
  <si>
    <t>De 26 ans et plus, demandeurs d'emplois,bénéficiaires du RSA, bénéficiaires de l'ASS, bénéficiares de l'AAH, ayant bénéficié d'un CUI</t>
  </si>
  <si>
    <t>85 % du niveau II échelon 2 sans pouvoir être inférieur à 100% du SMIC</t>
  </si>
  <si>
    <t>85 % du niveau II échelon 3 sans pouvoir être inférieur à 100% du SMIC</t>
  </si>
  <si>
    <t>85 % du niveau II échelon 3 sans pouvoir être inférieur à 100 % du SMIC</t>
  </si>
  <si>
    <t>Accord du 12/07/2015</t>
  </si>
  <si>
    <t>≥ Bac pro</t>
  </si>
  <si>
    <t>≤ Bac général</t>
  </si>
  <si>
    <t>Grille des rémunérations CCN Experts-Comptables et Commissaires aux comptes</t>
  </si>
  <si>
    <t>Niveaux</t>
  </si>
  <si>
    <t>Coefficients</t>
  </si>
  <si>
    <t>Minima Montants annuels bruts 
(35 heures/semaine)</t>
  </si>
  <si>
    <t>N5</t>
  </si>
  <si>
    <t>N4</t>
  </si>
  <si>
    <t>N3</t>
  </si>
  <si>
    <t>N2</t>
  </si>
  <si>
    <t>N1</t>
  </si>
  <si>
    <t>CALCUL 85% du SMC</t>
  </si>
  <si>
    <t xml:space="preserve">coefficient </t>
  </si>
  <si>
    <t xml:space="preserve">Minima Montants annuels bruts </t>
  </si>
  <si>
    <t xml:space="preserve">Minima Montants 
annuels bruts </t>
  </si>
  <si>
    <t>17/17</t>
  </si>
  <si>
    <t>16 / 17</t>
  </si>
  <si>
    <t>15 / 17</t>
  </si>
  <si>
    <t>14 / 17</t>
  </si>
  <si>
    <t>13 / 17</t>
  </si>
  <si>
    <t>12 / 17</t>
  </si>
  <si>
    <t>11 / 17</t>
  </si>
  <si>
    <t>10 / 17</t>
  </si>
  <si>
    <t>9 / 17</t>
  </si>
  <si>
    <t>8 / 17</t>
  </si>
  <si>
    <t>7 / 17</t>
  </si>
  <si>
    <t>6 / 17</t>
  </si>
  <si>
    <t>5 / 17</t>
  </si>
  <si>
    <t>4 / 17</t>
  </si>
  <si>
    <t>3 / 17</t>
  </si>
  <si>
    <t>2 / 17</t>
  </si>
  <si>
    <t xml:space="preserve">   Entreprises à statut </t>
  </si>
  <si>
    <t>Critères légaux</t>
  </si>
  <si>
    <t>Entreprises à statut</t>
  </si>
  <si>
    <t xml:space="preserve">Smic Annuel </t>
  </si>
  <si>
    <t>smic annuel</t>
  </si>
  <si>
    <t>*</t>
  </si>
  <si>
    <t xml:space="preserve">SMC Salaire Minimum Conventionnel </t>
  </si>
  <si>
    <t xml:space="preserve">   Géomètres experts, Topographes </t>
  </si>
  <si>
    <t xml:space="preserve">Géomètres experts, Topographes </t>
  </si>
  <si>
    <t>montant non inférieur au SMIC ou 85% de la rémunération minimale conventionnelle si plus favorable</t>
  </si>
  <si>
    <t>2 planchers à respecter : 85% du SMC pour le coefficient attribué et le SMIC
Le plus favorable est retenu</t>
  </si>
  <si>
    <r>
      <t xml:space="preserve">7 </t>
    </r>
    <r>
      <rPr>
        <i/>
        <sz val="12"/>
        <rFont val="Arial"/>
        <family val="2"/>
      </rPr>
      <t>(ancien niveau I)</t>
    </r>
  </si>
  <si>
    <t>Accord du 15 octobre 2020 relatif à la formation professionnelle</t>
  </si>
  <si>
    <t>ACCORD DU 15 DECEMBRE 2020 RELATIF À LA FORMATION PROFESSIONNELLE</t>
  </si>
  <si>
    <t>* Accord du 28 juin 2021</t>
  </si>
  <si>
    <t>Accord du 15 septembre 2020 sur la formation et la GPEC</t>
  </si>
  <si>
    <t>13 fois le smic</t>
  </si>
  <si>
    <t>Salaire annuel *</t>
  </si>
  <si>
    <t>&lt;=26 ans</t>
  </si>
  <si>
    <t>70% du salaire annuel minimal de branche</t>
  </si>
  <si>
    <t>80% du salaire annuel minimal de branche</t>
  </si>
  <si>
    <t>Salarié &lt; 26 ans Titulaire d'un diplôme supérieur au Bac OU d'un diplôme à finalité professionnelle de même niveau.</t>
  </si>
  <si>
    <t>≥Bac pro</t>
  </si>
  <si>
    <t>&lt; ou = Bac général</t>
  </si>
  <si>
    <t xml:space="preserve">Salarié &lt; 26 ans et &lt;  ou = Bac général: </t>
  </si>
  <si>
    <t>Salarié &lt; 26 ans et ≥ Bac pro :</t>
  </si>
  <si>
    <t>&lt; ou = au Bac général</t>
  </si>
  <si>
    <t>85% du SMC inférieur au SMIC, donc on applique 100% du SMIC</t>
  </si>
  <si>
    <t>85% du SMC</t>
  </si>
  <si>
    <r>
      <t xml:space="preserve">Jeunes de – 26 ans
</t>
    </r>
    <r>
      <rPr>
        <b/>
        <sz val="9"/>
        <rFont val="Arial"/>
        <family val="2"/>
      </rPr>
      <t>Salaire pendant le contrat</t>
    </r>
  </si>
  <si>
    <t>Demandeurs d’emploi / 26 ans et plus</t>
  </si>
  <si>
    <t xml:space="preserve">Grilles de salaire 2024         </t>
  </si>
  <si>
    <t>Accord sur les salaires conventionnels du 5 octobre 2023 étendu au JO du 11 décembre 2023.</t>
  </si>
  <si>
    <r>
      <t xml:space="preserve">* </t>
    </r>
    <r>
      <rPr>
        <i/>
        <sz val="10"/>
        <rFont val="Arial"/>
        <family val="2"/>
      </rPr>
      <t>La rémunération versée ne peut pas être inférieure au SMIC mensuel. 
Dans ce cas, le calcul est effectué sur une base SMIC au lieu de la base SMC.</t>
    </r>
  </si>
  <si>
    <r>
      <t xml:space="preserve">ou 
</t>
    </r>
    <r>
      <rPr>
        <sz val="11"/>
        <color rgb="FF7030A0"/>
        <rFont val="Arial"/>
        <family val="2"/>
      </rPr>
      <t xml:space="preserve">si inférieur au SMIC, </t>
    </r>
    <r>
      <rPr>
        <b/>
        <sz val="11"/>
        <color rgb="FF7030A0"/>
        <rFont val="Arial"/>
        <family val="2"/>
      </rPr>
      <t>100% du SMIC</t>
    </r>
    <r>
      <rPr>
        <sz val="10"/>
        <color rgb="FF7030A0"/>
        <rFont val="Arial"/>
        <family val="2"/>
      </rPr>
      <t xml:space="preserve">
(cf accord salaire n°47 conclu le 5 octobre 2023)</t>
    </r>
  </si>
  <si>
    <r>
      <rPr>
        <b/>
        <sz val="12"/>
        <color rgb="FFFF0000"/>
        <rFont val="Calibri"/>
        <family val="2"/>
        <scheme val="minor"/>
      </rPr>
      <t>Accord NON étendu</t>
    </r>
    <r>
      <rPr>
        <b/>
        <sz val="12"/>
        <rFont val="Calibri"/>
        <family val="2"/>
        <scheme val="minor"/>
      </rPr>
      <t xml:space="preserve"> (06/07/23)
Cette grille n'est communiquée qu'à titre indicatif. Elle ne s'impose qu'aux seuls employeurs adhérents aux organisations patronales signataires de la Convention Collectives des Sociétés Financières. </t>
    </r>
  </si>
  <si>
    <t>Salaire mensuel sur 13 mois *</t>
  </si>
  <si>
    <r>
      <t xml:space="preserve">   Marché financier </t>
    </r>
    <r>
      <rPr>
        <u/>
        <sz val="11"/>
        <color theme="10"/>
        <rFont val="Arial"/>
        <family val="2"/>
      </rPr>
      <t>(se référer aux dispostions légales)</t>
    </r>
  </si>
  <si>
    <t>coeff 240</t>
  </si>
  <si>
    <t>Avenant du 27/06/2024 à la Conv.Collective des entreprises de courtage d’assurances et/ou de réassurances 
Etendu au JO du 12 septembre 2024</t>
  </si>
  <si>
    <t xml:space="preserve">SMIC au 01/11/2024 : </t>
  </si>
  <si>
    <t xml:space="preserve">* Accord salarial du 25 avril 2024 (étendu JO 6 juillet 2024)  </t>
  </si>
  <si>
    <t>Accord du 15 octobre 2020 relatif à la formation professionnelle
Avenant n°3 du 20 décembre 2023 (salaire)</t>
  </si>
  <si>
    <t>A appliquer</t>
  </si>
  <si>
    <t>CCN = Grille de rémunérations 2024, accord du 10 janvier 2024, étendu au JO du 30 mars 2024</t>
  </si>
  <si>
    <t>**SMC inférieur au SMIC</t>
  </si>
  <si>
    <t>* Ce salaire annuel peut être versé en 12 mois ou 13 mois. Par exemple, pour donner un salaire annuel de 16396,38€, je peux verser soit 12 mois à 1366,36€, soit 13 mois à 1261,26€.</t>
  </si>
  <si>
    <t>21 470 € **</t>
  </si>
  <si>
    <r>
      <rPr>
        <sz val="26"/>
        <color theme="1"/>
        <rFont val="Calibri"/>
        <family val="2"/>
        <scheme val="minor"/>
      </rPr>
      <t xml:space="preserve">         Grille de salaires 2025</t>
    </r>
    <r>
      <rPr>
        <sz val="20"/>
        <color theme="1"/>
        <rFont val="Calibri"/>
        <family val="2"/>
        <scheme val="minor"/>
      </rPr>
      <t xml:space="preserve">
</t>
    </r>
    <r>
      <rPr>
        <b/>
        <sz val="36"/>
        <color theme="1"/>
        <rFont val="Calibri"/>
        <family val="2"/>
        <scheme val="minor"/>
      </rPr>
      <t xml:space="preserve">     Contrats 
     de professionnalisation</t>
    </r>
  </si>
  <si>
    <t>MAJ 01-2025</t>
  </si>
  <si>
    <t xml:space="preserve">SMIC au 01/01/2025 : </t>
  </si>
  <si>
    <t>Grilles de salaire 2025</t>
  </si>
  <si>
    <r>
      <rPr>
        <sz val="10"/>
        <rFont val="Arial"/>
        <family val="2"/>
      </rPr>
      <t xml:space="preserve">Accord du </t>
    </r>
    <r>
      <rPr>
        <sz val="10"/>
        <color rgb="FFFF0000"/>
        <rFont val="Arial"/>
        <family val="2"/>
      </rPr>
      <t>19 juin 2024</t>
    </r>
    <r>
      <rPr>
        <sz val="10"/>
        <rFont val="Arial"/>
        <family val="2"/>
      </rPr>
      <t xml:space="preserve"> relatif aux rémunérations NON ETENDU</t>
    </r>
    <r>
      <rPr>
        <sz val="10"/>
        <color rgb="FFFF0000"/>
        <rFont val="Arial"/>
        <family val="2"/>
      </rPr>
      <t xml:space="preserve"> (ne s'applique qu'aux entreprises adhérentes à la Fédération)</t>
    </r>
  </si>
  <si>
    <t>Accord du 26 juin 2024, annexe III, étendu au JO du 27 novembre 2024</t>
  </si>
  <si>
    <t>Avenant n° 1 du 15 mai 2020 à l’accord du 31 octobre 2019 relatif à la formation professionnelle</t>
  </si>
  <si>
    <t>* Avenant n°51 du 14 juin 2024, étendu au JO du 14 mars 2025</t>
  </si>
  <si>
    <t>MAJ 03-2025</t>
  </si>
  <si>
    <t>MAJ 04-2025</t>
  </si>
  <si>
    <t>Valeurs de salaires minima par niveau selon l’accord du 23 janvier 2025 relatif aux salaires pour 2025 : 
Niveau B = 2 392,28€ (Ile-de-France) - 2 276,02 € (national) 
Niveau C = 2 643,81 € (Ile-de-France) - 2 517,49€ (national)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</si>
</sst>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dd/mm/yy;@"/>
    <numFmt numFmtId="167" formatCode="#,##0\ &quot;€&quot;"/>
    <numFmt numFmtId="168" formatCode="_-* #,##0\ _€_-;\-* #,##0\ _€_-;_-* &quot;-&quot;??\ _€_-;_-@_-"/>
    <numFmt numFmtId="169" formatCode="_-* #,##0.00\ [$€-40C]_-;\-* #,##0.00\ [$€-40C]_-;_-* &quot;-&quot;??\ [$€-40C]_-;_-@_-"/>
    <numFmt numFmtId="170" formatCode="_-* #,##0\ [$€-40C]_-;\-* #,##0\ [$€-40C]_-;_-* &quot;-&quot;??\ [$€-40C]_-;_-@_-"/>
  </numFmts>
  <fonts count="9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0"/>
      <color rgb="FFFF0000"/>
      <name val="Arial"/>
      <family val="2"/>
    </font>
    <font>
      <b/>
      <i/>
      <sz val="10"/>
      <color rgb="FF00B050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0"/>
      <color rgb="FF0000FF"/>
      <name val="Arial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9"/>
      <name val="Symbol"/>
      <family val="1"/>
      <charset val="2"/>
    </font>
    <font>
      <b/>
      <sz val="14"/>
      <color rgb="FFFFFFFF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color rgb="FF7030A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b/>
      <sz val="11"/>
      <color theme="7"/>
      <name val="Arial"/>
      <family val="2"/>
    </font>
    <font>
      <sz val="11"/>
      <color theme="7"/>
      <name val="Arial"/>
      <family val="2"/>
    </font>
    <font>
      <b/>
      <sz val="10"/>
      <color theme="7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8"/>
      <color rgb="FF7030A0"/>
      <name val="Arial"/>
      <family val="2"/>
    </font>
    <font>
      <b/>
      <sz val="12"/>
      <color rgb="FF7030A0"/>
      <name val="Arial"/>
      <family val="2"/>
    </font>
    <font>
      <b/>
      <sz val="10"/>
      <color rgb="FF7030A0"/>
      <name val="Calibri"/>
      <family val="2"/>
    </font>
    <font>
      <b/>
      <sz val="24"/>
      <name val="Calibri"/>
      <family val="2"/>
      <scheme val="minor"/>
    </font>
    <font>
      <b/>
      <sz val="12"/>
      <color theme="7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1"/>
      <color rgb="FF000000"/>
      <name val="Calibri"/>
      <family val="2"/>
    </font>
    <font>
      <b/>
      <sz val="26"/>
      <name val="Calibri"/>
      <family val="2"/>
    </font>
    <font>
      <b/>
      <sz val="12"/>
      <color rgb="FF0000FF"/>
      <name val="Arial"/>
      <family val="2"/>
    </font>
    <font>
      <sz val="12"/>
      <color rgb="FF7030A0"/>
      <name val="Arial"/>
      <family val="2"/>
    </font>
    <font>
      <b/>
      <sz val="11"/>
      <name val="Calibri"/>
      <family val="2"/>
    </font>
    <font>
      <b/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808080"/>
      <name val="Arial"/>
      <family val="2"/>
    </font>
    <font>
      <b/>
      <sz val="12"/>
      <color theme="7"/>
      <name val="Calibri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22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00B050"/>
      <name val="Arial"/>
      <family val="2"/>
    </font>
    <font>
      <u/>
      <sz val="11"/>
      <color theme="10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758B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3EAFF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3EAFF"/>
        <bgColor rgb="FF000000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 style="thin">
        <color indexed="64"/>
      </left>
      <right/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indexed="64"/>
      </top>
      <bottom style="thin">
        <color rgb="FF7030A0"/>
      </bottom>
      <diagonal/>
    </border>
    <border>
      <left style="thin">
        <color rgb="FF7030A0"/>
      </left>
      <right/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/>
      <top style="thin">
        <color indexed="64"/>
      </top>
      <bottom style="thin">
        <color rgb="FF7030A0"/>
      </bottom>
      <diagonal/>
    </border>
    <border>
      <left/>
      <right style="thin">
        <color indexed="64"/>
      </right>
      <top style="thin">
        <color indexed="64"/>
      </top>
      <bottom style="thin">
        <color rgb="FF7030A0"/>
      </bottom>
      <diagonal/>
    </border>
    <border>
      <left/>
      <right style="thin">
        <color indexed="64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7030A0"/>
      </bottom>
      <diagonal/>
    </border>
    <border>
      <left/>
      <right style="thin">
        <color rgb="FF7030A0"/>
      </right>
      <top style="thin">
        <color indexed="64"/>
      </top>
      <bottom style="thin">
        <color rgb="FF7030A0"/>
      </bottom>
      <diagonal/>
    </border>
    <border>
      <left style="thin">
        <color indexed="64"/>
      </left>
      <right/>
      <top style="thin">
        <color rgb="FF7030A0"/>
      </top>
      <bottom style="thin">
        <color rgb="FF7030A0"/>
      </bottom>
      <diagonal/>
    </border>
    <border>
      <left style="thin">
        <color indexed="64"/>
      </left>
      <right/>
      <top style="thin">
        <color rgb="FF7030A0"/>
      </top>
      <bottom style="thin">
        <color indexed="64"/>
      </bottom>
      <diagonal/>
    </border>
    <border>
      <left/>
      <right style="thin">
        <color rgb="FF7030A0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indexed="64"/>
      </bottom>
      <diagonal/>
    </border>
    <border>
      <left/>
      <right style="thin">
        <color indexed="64"/>
      </right>
      <top style="thin">
        <color rgb="FF7030A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D9D9D9"/>
      </bottom>
      <diagonal/>
    </border>
    <border>
      <left style="thin">
        <color indexed="64"/>
      </left>
      <right style="thin">
        <color indexed="64"/>
      </right>
      <top/>
      <bottom style="dotted">
        <color rgb="FFD9D9D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80" fillId="0" borderId="0" applyFont="0" applyFill="0" applyBorder="0" applyAlignment="0" applyProtection="0"/>
  </cellStyleXfs>
  <cellXfs count="610">
    <xf numFmtId="0" fontId="0" fillId="0" borderId="0" xfId="0"/>
    <xf numFmtId="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7" fontId="0" fillId="0" borderId="0" xfId="0" applyNumberForma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15" fillId="0" borderId="0" xfId="0" applyFont="1"/>
    <xf numFmtId="165" fontId="0" fillId="0" borderId="0" xfId="0" applyNumberFormat="1"/>
    <xf numFmtId="165" fontId="10" fillId="0" borderId="0" xfId="1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3" xfId="0" applyFill="1" applyBorder="1"/>
    <xf numFmtId="0" fontId="10" fillId="2" borderId="0" xfId="0" applyFont="1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10" fillId="2" borderId="13" xfId="0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8" fontId="0" fillId="2" borderId="1" xfId="2" applyNumberFormat="1" applyFont="1" applyFill="1" applyBorder="1" applyAlignment="1">
      <alignment horizontal="left" vertical="center"/>
    </xf>
    <xf numFmtId="168" fontId="2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0" fontId="0" fillId="2" borderId="12" xfId="0" applyFill="1" applyBorder="1"/>
    <xf numFmtId="0" fontId="0" fillId="3" borderId="0" xfId="0" applyFill="1"/>
    <xf numFmtId="0" fontId="0" fillId="3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6" xfId="0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165" fontId="10" fillId="3" borderId="0" xfId="1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10" fillId="0" borderId="0" xfId="1" applyNumberFormat="1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12" fillId="2" borderId="12" xfId="0" applyFont="1" applyFill="1" applyBorder="1"/>
    <xf numFmtId="0" fontId="1" fillId="2" borderId="14" xfId="0" applyFont="1" applyFill="1" applyBorder="1"/>
    <xf numFmtId="0" fontId="12" fillId="2" borderId="9" xfId="0" applyFont="1" applyFill="1" applyBorder="1"/>
    <xf numFmtId="0" fontId="8" fillId="2" borderId="12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167" fontId="2" fillId="0" borderId="0" xfId="1" applyNumberFormat="1" applyFont="1" applyFill="1" applyBorder="1" applyAlignment="1">
      <alignment horizontal="center" vertical="center"/>
    </xf>
    <xf numFmtId="9" fontId="20" fillId="7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4" fontId="0" fillId="3" borderId="0" xfId="0" applyNumberFormat="1" applyFill="1"/>
    <xf numFmtId="9" fontId="0" fillId="3" borderId="0" xfId="0" applyNumberFormat="1" applyFill="1"/>
    <xf numFmtId="0" fontId="33" fillId="3" borderId="0" xfId="0" applyFont="1" applyFill="1"/>
    <xf numFmtId="0" fontId="0" fillId="3" borderId="0" xfId="0" applyFill="1" applyAlignment="1">
      <alignment horizontal="center"/>
    </xf>
    <xf numFmtId="4" fontId="26" fillId="3" borderId="0" xfId="0" applyNumberFormat="1" applyFont="1" applyFill="1"/>
    <xf numFmtId="0" fontId="33" fillId="3" borderId="0" xfId="0" applyFont="1" applyFill="1" applyAlignment="1">
      <alignment horizontal="center"/>
    </xf>
    <xf numFmtId="0" fontId="1" fillId="2" borderId="12" xfId="0" applyFont="1" applyFill="1" applyBorder="1"/>
    <xf numFmtId="2" fontId="0" fillId="0" borderId="0" xfId="0" applyNumberFormat="1"/>
    <xf numFmtId="0" fontId="2" fillId="2" borderId="12" xfId="0" applyFont="1" applyFill="1" applyBorder="1"/>
    <xf numFmtId="0" fontId="35" fillId="0" borderId="0" xfId="0" applyFont="1"/>
    <xf numFmtId="0" fontId="35" fillId="2" borderId="14" xfId="0" applyFont="1" applyFill="1" applyBorder="1"/>
    <xf numFmtId="0" fontId="35" fillId="2" borderId="2" xfId="0" applyFont="1" applyFill="1" applyBorder="1"/>
    <xf numFmtId="4" fontId="35" fillId="2" borderId="2" xfId="0" applyNumberFormat="1" applyFont="1" applyFill="1" applyBorder="1"/>
    <xf numFmtId="9" fontId="35" fillId="2" borderId="2" xfId="0" applyNumberFormat="1" applyFont="1" applyFill="1" applyBorder="1"/>
    <xf numFmtId="0" fontId="35" fillId="2" borderId="2" xfId="0" applyFont="1" applyFill="1" applyBorder="1" applyAlignment="1">
      <alignment horizontal="center"/>
    </xf>
    <xf numFmtId="0" fontId="35" fillId="2" borderId="3" xfId="0" applyFont="1" applyFill="1" applyBorder="1"/>
    <xf numFmtId="0" fontId="2" fillId="2" borderId="12" xfId="0" applyFont="1" applyFill="1" applyBorder="1" applyAlignment="1">
      <alignment horizontal="left" vertical="center" indent="1"/>
    </xf>
    <xf numFmtId="14" fontId="14" fillId="0" borderId="0" xfId="0" applyNumberFormat="1" applyFont="1" applyAlignment="1">
      <alignment horizontal="left" vertical="center"/>
    </xf>
    <xf numFmtId="165" fontId="35" fillId="0" borderId="0" xfId="0" applyNumberFormat="1" applyFont="1"/>
    <xf numFmtId="0" fontId="27" fillId="4" borderId="16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36" fillId="0" borderId="0" xfId="0" applyFont="1"/>
    <xf numFmtId="0" fontId="35" fillId="0" borderId="0" xfId="0" applyFont="1" applyAlignment="1">
      <alignment horizontal="right"/>
    </xf>
    <xf numFmtId="4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left"/>
    </xf>
    <xf numFmtId="4" fontId="36" fillId="0" borderId="0" xfId="0" applyNumberFormat="1" applyFont="1" applyAlignment="1">
      <alignment horizontal="left" vertical="center"/>
    </xf>
    <xf numFmtId="4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35" fillId="0" borderId="0" xfId="0" applyNumberFormat="1" applyFont="1"/>
    <xf numFmtId="0" fontId="8" fillId="2" borderId="1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2" fontId="1" fillId="0" borderId="0" xfId="0" applyNumberFormat="1" applyFont="1"/>
    <xf numFmtId="2" fontId="35" fillId="0" borderId="0" xfId="0" applyNumberFormat="1" applyFont="1"/>
    <xf numFmtId="2" fontId="0" fillId="3" borderId="0" xfId="0" applyNumberFormat="1" applyFill="1"/>
    <xf numFmtId="9" fontId="20" fillId="8" borderId="1" xfId="0" applyNumberFormat="1" applyFont="1" applyFill="1" applyBorder="1" applyAlignment="1">
      <alignment horizontal="center" vertical="center"/>
    </xf>
    <xf numFmtId="0" fontId="37" fillId="0" borderId="0" xfId="0" applyFont="1"/>
    <xf numFmtId="0" fontId="0" fillId="9" borderId="0" xfId="0" applyFill="1"/>
    <xf numFmtId="0" fontId="13" fillId="9" borderId="12" xfId="0" applyFont="1" applyFill="1" applyBorder="1" applyAlignment="1">
      <alignment horizontal="center" vertical="center"/>
    </xf>
    <xf numFmtId="0" fontId="0" fillId="9" borderId="13" xfId="0" applyFill="1" applyBorder="1"/>
    <xf numFmtId="0" fontId="0" fillId="9" borderId="12" xfId="0" applyFill="1" applyBorder="1"/>
    <xf numFmtId="0" fontId="12" fillId="9" borderId="12" xfId="0" applyFont="1" applyFill="1" applyBorder="1" applyAlignment="1">
      <alignment vertical="center"/>
    </xf>
    <xf numFmtId="0" fontId="2" fillId="0" borderId="0" xfId="0" applyFont="1"/>
    <xf numFmtId="49" fontId="20" fillId="0" borderId="0" xfId="0" applyNumberFormat="1" applyFont="1"/>
    <xf numFmtId="0" fontId="3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4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3" fillId="0" borderId="0" xfId="0" applyFont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2" fillId="2" borderId="0" xfId="0" applyFont="1" applyFill="1" applyAlignment="1">
      <alignment vertical="center"/>
    </xf>
    <xf numFmtId="0" fontId="2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/>
    <xf numFmtId="165" fontId="44" fillId="0" borderId="0" xfId="0" applyNumberFormat="1" applyFont="1" applyAlignment="1">
      <alignment horizontal="left" vertical="center"/>
    </xf>
    <xf numFmtId="14" fontId="44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50" fillId="2" borderId="0" xfId="0" applyFont="1" applyFill="1" applyAlignment="1">
      <alignment vertical="center"/>
    </xf>
    <xf numFmtId="0" fontId="45" fillId="2" borderId="0" xfId="0" applyFont="1" applyFill="1"/>
    <xf numFmtId="0" fontId="45" fillId="2" borderId="13" xfId="0" applyFont="1" applyFill="1" applyBorder="1"/>
    <xf numFmtId="0" fontId="45" fillId="2" borderId="0" xfId="0" applyFont="1" applyFill="1" applyAlignment="1">
      <alignment vertical="center"/>
    </xf>
    <xf numFmtId="0" fontId="45" fillId="2" borderId="13" xfId="0" applyFont="1" applyFill="1" applyBorder="1" applyAlignment="1">
      <alignment vertical="center"/>
    </xf>
    <xf numFmtId="0" fontId="50" fillId="2" borderId="13" xfId="0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2" fillId="2" borderId="9" xfId="0" applyFont="1" applyFill="1" applyBorder="1"/>
    <xf numFmtId="0" fontId="46" fillId="2" borderId="10" xfId="0" applyFont="1" applyFill="1" applyBorder="1"/>
    <xf numFmtId="0" fontId="46" fillId="2" borderId="10" xfId="0" applyFont="1" applyFill="1" applyBorder="1" applyAlignment="1">
      <alignment horizontal="center"/>
    </xf>
    <xf numFmtId="0" fontId="46" fillId="2" borderId="11" xfId="0" applyFont="1" applyFill="1" applyBorder="1"/>
    <xf numFmtId="0" fontId="46" fillId="2" borderId="12" xfId="0" applyFont="1" applyFill="1" applyBorder="1"/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6" fillId="2" borderId="13" xfId="0" applyFont="1" applyFill="1" applyBorder="1"/>
    <xf numFmtId="0" fontId="33" fillId="2" borderId="0" xfId="0" applyFont="1" applyFill="1"/>
    <xf numFmtId="4" fontId="46" fillId="2" borderId="0" xfId="0" applyNumberFormat="1" applyFont="1" applyFill="1"/>
    <xf numFmtId="9" fontId="46" fillId="2" borderId="0" xfId="0" applyNumberFormat="1" applyFont="1" applyFill="1"/>
    <xf numFmtId="0" fontId="53" fillId="2" borderId="12" xfId="0" applyFont="1" applyFill="1" applyBorder="1"/>
    <xf numFmtId="0" fontId="50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5" fontId="50" fillId="0" borderId="1" xfId="1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54" fillId="2" borderId="13" xfId="0" applyFont="1" applyFill="1" applyBorder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45" fillId="3" borderId="0" xfId="0" applyFont="1" applyFill="1"/>
    <xf numFmtId="0" fontId="50" fillId="9" borderId="0" xfId="0" applyFont="1" applyFill="1" applyAlignment="1">
      <alignment vertical="center"/>
    </xf>
    <xf numFmtId="0" fontId="45" fillId="9" borderId="0" xfId="0" applyFont="1" applyFill="1"/>
    <xf numFmtId="0" fontId="51" fillId="0" borderId="0" xfId="0" applyFont="1"/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/>
    </xf>
    <xf numFmtId="9" fontId="1" fillId="0" borderId="51" xfId="0" applyNumberFormat="1" applyFont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7" fillId="3" borderId="58" xfId="0" applyFont="1" applyFill="1" applyBorder="1" applyAlignment="1">
      <alignment horizontal="center" vertical="center"/>
    </xf>
    <xf numFmtId="0" fontId="0" fillId="0" borderId="5" xfId="0" applyBorder="1"/>
    <xf numFmtId="0" fontId="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5" fontId="55" fillId="0" borderId="1" xfId="0" applyNumberFormat="1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165" fontId="55" fillId="0" borderId="1" xfId="1" applyNumberFormat="1" applyFont="1" applyFill="1" applyBorder="1" applyAlignment="1">
      <alignment horizontal="center" vertical="center" wrapText="1"/>
    </xf>
    <xf numFmtId="165" fontId="55" fillId="0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65" fontId="55" fillId="0" borderId="15" xfId="1" applyNumberFormat="1" applyFont="1" applyBorder="1" applyAlignment="1">
      <alignment horizontal="center" vertical="center" wrapText="1"/>
    </xf>
    <xf numFmtId="165" fontId="55" fillId="0" borderId="1" xfId="1" applyNumberFormat="1" applyFont="1" applyBorder="1" applyAlignment="1">
      <alignment horizontal="center" vertical="center"/>
    </xf>
    <xf numFmtId="165" fontId="55" fillId="0" borderId="15" xfId="1" applyNumberFormat="1" applyFont="1" applyBorder="1" applyAlignment="1">
      <alignment horizontal="center" vertical="center"/>
    </xf>
    <xf numFmtId="165" fontId="55" fillId="0" borderId="1" xfId="1" applyNumberFormat="1" applyFont="1" applyBorder="1" applyAlignment="1">
      <alignment horizontal="center" vertical="center" wrapText="1"/>
    </xf>
    <xf numFmtId="167" fontId="44" fillId="0" borderId="15" xfId="0" applyNumberFormat="1" applyFont="1" applyBorder="1" applyAlignment="1">
      <alignment horizontal="center" vertical="center"/>
    </xf>
    <xf numFmtId="167" fontId="44" fillId="0" borderId="8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top"/>
    </xf>
    <xf numFmtId="0" fontId="25" fillId="0" borderId="0" xfId="0" applyFont="1"/>
    <xf numFmtId="0" fontId="3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14" fontId="55" fillId="0" borderId="0" xfId="0" applyNumberFormat="1" applyFont="1" applyAlignment="1">
      <alignment horizontal="left" vertical="center"/>
    </xf>
    <xf numFmtId="14" fontId="63" fillId="0" borderId="0" xfId="0" applyNumberFormat="1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66" fillId="12" borderId="66" xfId="0" applyFont="1" applyFill="1" applyBorder="1" applyAlignment="1">
      <alignment horizontal="center" vertical="center" wrapText="1"/>
    </xf>
    <xf numFmtId="0" fontId="66" fillId="12" borderId="13" xfId="0" applyFont="1" applyFill="1" applyBorder="1" applyAlignment="1">
      <alignment horizontal="center" vertical="center" wrapText="1"/>
    </xf>
    <xf numFmtId="0" fontId="66" fillId="12" borderId="61" xfId="0" applyFont="1" applyFill="1" applyBorder="1" applyAlignment="1">
      <alignment horizontal="center" vertical="center" wrapText="1"/>
    </xf>
    <xf numFmtId="0" fontId="68" fillId="14" borderId="6" xfId="0" applyFont="1" applyFill="1" applyBorder="1" applyAlignment="1">
      <alignment horizontal="center" vertical="center" wrapText="1"/>
    </xf>
    <xf numFmtId="0" fontId="67" fillId="12" borderId="8" xfId="0" applyFont="1" applyFill="1" applyBorder="1" applyAlignment="1">
      <alignment horizontal="center" vertical="center" wrapText="1"/>
    </xf>
    <xf numFmtId="0" fontId="68" fillId="13" borderId="3" xfId="0" applyFont="1" applyFill="1" applyBorder="1" applyAlignment="1">
      <alignment horizontal="center" vertical="center" wrapText="1"/>
    </xf>
    <xf numFmtId="0" fontId="0" fillId="13" borderId="0" xfId="0" applyFill="1"/>
    <xf numFmtId="49" fontId="61" fillId="0" borderId="0" xfId="0" applyNumberFormat="1" applyFont="1"/>
    <xf numFmtId="0" fontId="68" fillId="13" borderId="0" xfId="0" applyFont="1" applyFill="1" applyAlignment="1">
      <alignment horizontal="center" vertical="center" wrapText="1"/>
    </xf>
    <xf numFmtId="0" fontId="70" fillId="0" borderId="0" xfId="0" applyFont="1"/>
    <xf numFmtId="0" fontId="70" fillId="0" borderId="0" xfId="0" applyFont="1" applyAlignment="1">
      <alignment horizontal="center" vertical="center"/>
    </xf>
    <xf numFmtId="0" fontId="71" fillId="15" borderId="15" xfId="0" applyFont="1" applyFill="1" applyBorder="1" applyAlignment="1">
      <alignment horizontal="center" vertical="center"/>
    </xf>
    <xf numFmtId="0" fontId="71" fillId="15" borderId="11" xfId="0" applyFont="1" applyFill="1" applyBorder="1" applyAlignment="1">
      <alignment horizontal="center" vertical="center"/>
    </xf>
    <xf numFmtId="0" fontId="70" fillId="0" borderId="72" xfId="0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70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72" fillId="16" borderId="1" xfId="0" applyNumberFormat="1" applyFont="1" applyFill="1" applyBorder="1" applyAlignment="1">
      <alignment horizontal="center" vertical="center" wrapText="1"/>
    </xf>
    <xf numFmtId="0" fontId="73" fillId="0" borderId="0" xfId="0" applyFont="1"/>
    <xf numFmtId="169" fontId="70" fillId="0" borderId="78" xfId="0" applyNumberFormat="1" applyFont="1" applyBorder="1" applyAlignment="1">
      <alignment horizontal="center" vertical="center"/>
    </xf>
    <xf numFmtId="169" fontId="70" fillId="0" borderId="79" xfId="0" applyNumberFormat="1" applyFont="1" applyBorder="1" applyAlignment="1">
      <alignment horizontal="center" vertical="center"/>
    </xf>
    <xf numFmtId="169" fontId="74" fillId="0" borderId="79" xfId="0" applyNumberFormat="1" applyFont="1" applyBorder="1" applyAlignment="1">
      <alignment horizontal="center" vertical="center"/>
    </xf>
    <xf numFmtId="169" fontId="74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horizontal="center" vertical="center" wrapText="1"/>
    </xf>
    <xf numFmtId="165" fontId="55" fillId="0" borderId="1" xfId="0" applyNumberFormat="1" applyFon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165" fontId="55" fillId="0" borderId="0" xfId="0" applyNumberFormat="1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/>
    </xf>
    <xf numFmtId="167" fontId="34" fillId="0" borderId="4" xfId="0" applyNumberFormat="1" applyFont="1" applyBorder="1" applyAlignment="1">
      <alignment horizontal="center" vertical="center"/>
    </xf>
    <xf numFmtId="167" fontId="34" fillId="0" borderId="6" xfId="0" applyNumberFormat="1" applyFont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1" fillId="0" borderId="0" xfId="0" applyFont="1"/>
    <xf numFmtId="165" fontId="1" fillId="0" borderId="0" xfId="0" applyNumberFormat="1" applyFont="1"/>
    <xf numFmtId="44" fontId="0" fillId="0" borderId="0" xfId="3" applyFont="1"/>
    <xf numFmtId="165" fontId="0" fillId="0" borderId="0" xfId="0" applyNumberFormat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right" vertical="center" wrapText="1"/>
    </xf>
    <xf numFmtId="14" fontId="4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7" fontId="3" fillId="0" borderId="6" xfId="0" applyNumberFormat="1" applyFont="1" applyBorder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44" fontId="82" fillId="0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 applyBorder="1"/>
    <xf numFmtId="0" fontId="25" fillId="0" borderId="84" xfId="0" applyNumberFormat="1" applyFont="1" applyFill="1" applyBorder="1" applyAlignment="1" applyProtection="1">
      <alignment horizontal="center" vertical="center" wrapText="1"/>
    </xf>
    <xf numFmtId="9" fontId="25" fillId="0" borderId="8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165" fontId="83" fillId="0" borderId="6" xfId="0" applyNumberFormat="1" applyFont="1" applyFill="1" applyBorder="1" applyAlignment="1" applyProtection="1">
      <alignment horizontal="center" vertical="center" wrapText="1"/>
    </xf>
    <xf numFmtId="165" fontId="83" fillId="0" borderId="3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85" fillId="0" borderId="6" xfId="0" applyNumberFormat="1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/>
    <xf numFmtId="165" fontId="44" fillId="0" borderId="84" xfId="0" applyNumberFormat="1" applyFont="1" applyBorder="1" applyAlignment="1">
      <alignment horizontal="center" vertical="center"/>
    </xf>
    <xf numFmtId="0" fontId="1" fillId="0" borderId="84" xfId="0" applyFont="1" applyBorder="1" applyAlignment="1">
      <alignment horizontal="center"/>
    </xf>
    <xf numFmtId="167" fontId="44" fillId="0" borderId="84" xfId="0" applyNumberFormat="1" applyFont="1" applyBorder="1" applyAlignment="1">
      <alignment horizontal="center" vertical="center"/>
    </xf>
    <xf numFmtId="0" fontId="67" fillId="12" borderId="84" xfId="0" applyFont="1" applyFill="1" applyBorder="1" applyAlignment="1">
      <alignment horizontal="center" vertical="center" wrapText="1"/>
    </xf>
    <xf numFmtId="0" fontId="65" fillId="11" borderId="84" xfId="0" applyFont="1" applyFill="1" applyBorder="1" applyAlignment="1">
      <alignment horizontal="center" vertical="center" wrapText="1"/>
    </xf>
    <xf numFmtId="167" fontId="47" fillId="0" borderId="8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4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7" fontId="3" fillId="0" borderId="6" xfId="0" applyNumberFormat="1" applyFont="1" applyBorder="1" applyAlignment="1">
      <alignment horizontal="center" vertical="center"/>
    </xf>
    <xf numFmtId="0" fontId="0" fillId="0" borderId="0" xfId="0"/>
    <xf numFmtId="165" fontId="58" fillId="0" borderId="84" xfId="1" applyNumberFormat="1" applyFont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167" fontId="3" fillId="0" borderId="85" xfId="0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165" fontId="6" fillId="0" borderId="84" xfId="1" applyNumberFormat="1" applyFont="1" applyBorder="1" applyAlignment="1">
      <alignment horizontal="center" vertical="center"/>
    </xf>
    <xf numFmtId="44" fontId="1" fillId="0" borderId="84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0" fillId="0" borderId="84" xfId="0" applyNumberForma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4" borderId="84" xfId="0" applyFont="1" applyFill="1" applyBorder="1" applyAlignment="1">
      <alignment horizontal="center" vertical="center"/>
    </xf>
    <xf numFmtId="165" fontId="55" fillId="0" borderId="85" xfId="0" applyNumberFormat="1" applyFont="1" applyBorder="1" applyAlignment="1">
      <alignment horizontal="center" vertical="center"/>
    </xf>
    <xf numFmtId="0" fontId="0" fillId="0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7" fillId="0" borderId="0" xfId="0" applyFont="1" applyAlignment="1">
      <alignment vertical="center"/>
    </xf>
    <xf numFmtId="167" fontId="34" fillId="0" borderId="85" xfId="0" applyNumberFormat="1" applyFont="1" applyBorder="1" applyAlignment="1">
      <alignment horizontal="center" vertical="center"/>
    </xf>
    <xf numFmtId="165" fontId="55" fillId="0" borderId="84" xfId="1" applyNumberFormat="1" applyFont="1" applyFill="1" applyBorder="1" applyAlignment="1">
      <alignment horizontal="center" vertical="center" wrapText="1"/>
    </xf>
    <xf numFmtId="165" fontId="55" fillId="0" borderId="84" xfId="1" applyNumberFormat="1" applyFont="1" applyFill="1" applyBorder="1" applyAlignment="1">
      <alignment horizontal="center" vertical="center"/>
    </xf>
    <xf numFmtId="167" fontId="83" fillId="0" borderId="6" xfId="0" applyNumberFormat="1" applyFont="1" applyBorder="1" applyAlignment="1">
      <alignment horizontal="center" vertical="center" wrapText="1"/>
    </xf>
    <xf numFmtId="165" fontId="3" fillId="0" borderId="85" xfId="0" applyNumberFormat="1" applyFont="1" applyFill="1" applyBorder="1" applyAlignment="1" applyProtection="1">
      <alignment horizontal="center" vertical="center" wrapText="1"/>
    </xf>
    <xf numFmtId="165" fontId="3" fillId="0" borderId="86" xfId="0" applyNumberFormat="1" applyFont="1" applyFill="1" applyBorder="1" applyAlignment="1" applyProtection="1">
      <alignment horizontal="center" vertical="center" wrapText="1"/>
    </xf>
    <xf numFmtId="167" fontId="83" fillId="0" borderId="6" xfId="0" applyNumberFormat="1" applyFont="1" applyBorder="1" applyAlignment="1">
      <alignment horizontal="left" vertical="center"/>
    </xf>
    <xf numFmtId="167" fontId="83" fillId="0" borderId="6" xfId="0" applyNumberFormat="1" applyFont="1" applyBorder="1" applyAlignment="1">
      <alignment horizontal="center" vertical="center"/>
    </xf>
    <xf numFmtId="167" fontId="83" fillId="4" borderId="6" xfId="0" applyNumberFormat="1" applyFont="1" applyFill="1" applyBorder="1" applyAlignment="1">
      <alignment horizontal="center" vertical="center"/>
    </xf>
    <xf numFmtId="167" fontId="3" fillId="4" borderId="85" xfId="0" applyNumberFormat="1" applyFont="1" applyFill="1" applyBorder="1" applyAlignment="1">
      <alignment horizontal="right" vertical="center"/>
    </xf>
    <xf numFmtId="0" fontId="3" fillId="4" borderId="84" xfId="0" applyFont="1" applyFill="1" applyBorder="1" applyAlignment="1">
      <alignment horizontal="center" vertical="center"/>
    </xf>
    <xf numFmtId="165" fontId="3" fillId="0" borderId="84" xfId="1" applyNumberFormat="1" applyFont="1" applyBorder="1" applyAlignment="1">
      <alignment horizontal="center" vertical="center"/>
    </xf>
    <xf numFmtId="14" fontId="4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5" fontId="3" fillId="3" borderId="85" xfId="0" applyNumberFormat="1" applyFont="1" applyFill="1" applyBorder="1" applyAlignment="1">
      <alignment vertical="center" wrapText="1"/>
    </xf>
    <xf numFmtId="165" fontId="83" fillId="3" borderId="3" xfId="0" applyNumberFormat="1" applyFont="1" applyFill="1" applyBorder="1" applyAlignment="1" applyProtection="1">
      <alignment horizontal="center" vertical="center" wrapText="1"/>
    </xf>
    <xf numFmtId="167" fontId="34" fillId="3" borderId="4" xfId="0" applyNumberFormat="1" applyFont="1" applyFill="1" applyBorder="1" applyAlignment="1">
      <alignment horizontal="center" vertical="center"/>
    </xf>
    <xf numFmtId="167" fontId="83" fillId="3" borderId="6" xfId="0" applyNumberFormat="1" applyFont="1" applyFill="1" applyBorder="1" applyAlignment="1">
      <alignment horizontal="center" vertical="center"/>
    </xf>
    <xf numFmtId="165" fontId="55" fillId="3" borderId="1" xfId="1" applyNumberFormat="1" applyFont="1" applyFill="1" applyBorder="1" applyAlignment="1">
      <alignment horizontal="center" vertical="center" wrapText="1"/>
    </xf>
    <xf numFmtId="169" fontId="70" fillId="3" borderId="79" xfId="0" applyNumberFormat="1" applyFont="1" applyFill="1" applyBorder="1" applyAlignment="1">
      <alignment horizontal="center" vertical="center"/>
    </xf>
    <xf numFmtId="169" fontId="74" fillId="3" borderId="79" xfId="0" applyNumberFormat="1" applyFont="1" applyFill="1" applyBorder="1" applyAlignment="1">
      <alignment horizontal="center" vertical="center"/>
    </xf>
    <xf numFmtId="0" fontId="73" fillId="3" borderId="0" xfId="0" applyFont="1" applyFill="1"/>
    <xf numFmtId="0" fontId="89" fillId="2" borderId="12" xfId="0" applyFont="1" applyFill="1" applyBorder="1"/>
    <xf numFmtId="0" fontId="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14" fontId="44" fillId="0" borderId="0" xfId="0" applyNumberFormat="1" applyFont="1" applyAlignment="1">
      <alignment horizontal="left" vertical="center"/>
    </xf>
    <xf numFmtId="0" fontId="20" fillId="8" borderId="4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5" fontId="55" fillId="0" borderId="15" xfId="0" applyNumberFormat="1" applyFont="1" applyBorder="1" applyAlignment="1">
      <alignment horizontal="center" vertical="center"/>
    </xf>
    <xf numFmtId="165" fontId="55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76" fillId="0" borderId="10" xfId="0" applyFont="1" applyBorder="1" applyAlignment="1">
      <alignment horizontal="left" vertical="center" wrapText="1"/>
    </xf>
    <xf numFmtId="0" fontId="77" fillId="0" borderId="10" xfId="0" applyFont="1" applyBorder="1" applyAlignment="1">
      <alignment horizontal="left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2" borderId="8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4" borderId="8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9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9" fillId="0" borderId="0" xfId="0" applyFont="1" applyBorder="1" applyAlignment="1">
      <alignment horizontal="left" vertical="top" wrapText="1"/>
    </xf>
    <xf numFmtId="167" fontId="3" fillId="0" borderId="85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67" fontId="55" fillId="0" borderId="15" xfId="0" applyNumberFormat="1" applyFont="1" applyBorder="1" applyAlignment="1">
      <alignment horizontal="center" vertical="center" wrapText="1"/>
    </xf>
    <xf numFmtId="167" fontId="55" fillId="0" borderId="7" xfId="0" applyNumberFormat="1" applyFont="1" applyBorder="1" applyAlignment="1">
      <alignment horizontal="center" vertical="center" wrapText="1"/>
    </xf>
    <xf numFmtId="167" fontId="55" fillId="0" borderId="8" xfId="0" applyNumberFormat="1" applyFont="1" applyBorder="1" applyAlignment="1">
      <alignment horizontal="center" vertical="center" wrapText="1"/>
    </xf>
    <xf numFmtId="0" fontId="84" fillId="0" borderId="10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vertical="center" wrapText="1"/>
    </xf>
    <xf numFmtId="0" fontId="50" fillId="2" borderId="1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65" fontId="3" fillId="0" borderId="8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55" fillId="0" borderId="85" xfId="0" applyNumberFormat="1" applyFont="1" applyBorder="1" applyAlignment="1">
      <alignment horizontal="center" vertical="center"/>
    </xf>
    <xf numFmtId="165" fontId="55" fillId="0" borderId="6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4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38" fillId="9" borderId="12" xfId="0" applyFont="1" applyFill="1" applyBorder="1" applyAlignment="1">
      <alignment vertical="center"/>
    </xf>
    <xf numFmtId="0" fontId="0" fillId="0" borderId="0" xfId="0"/>
    <xf numFmtId="0" fontId="0" fillId="0" borderId="13" xfId="0" applyBorder="1"/>
    <xf numFmtId="0" fontId="1" fillId="9" borderId="14" xfId="0" applyFont="1" applyFill="1" applyBorder="1" applyAlignment="1">
      <alignment horizontal="left" vertical="center" wrapText="1"/>
    </xf>
    <xf numFmtId="0" fontId="1" fillId="9" borderId="2" xfId="0" applyFont="1" applyFill="1" applyBorder="1"/>
    <xf numFmtId="0" fontId="1" fillId="9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7" fontId="3" fillId="4" borderId="84" xfId="0" applyNumberFormat="1" applyFont="1" applyFill="1" applyBorder="1" applyAlignment="1">
      <alignment horizontal="center" vertical="center" wrapText="1"/>
    </xf>
    <xf numFmtId="167" fontId="3" fillId="4" borderId="85" xfId="0" applyNumberFormat="1" applyFont="1" applyFill="1" applyBorder="1" applyAlignment="1">
      <alignment horizontal="center" vertical="center"/>
    </xf>
    <xf numFmtId="167" fontId="3" fillId="4" borderId="6" xfId="0" applyNumberFormat="1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165" fontId="44" fillId="0" borderId="30" xfId="0" applyNumberFormat="1" applyFont="1" applyBorder="1" applyAlignment="1">
      <alignment horizontal="center" vertical="center"/>
    </xf>
    <xf numFmtId="165" fontId="44" fillId="0" borderId="50" xfId="0" applyNumberFormat="1" applyFont="1" applyBorder="1" applyAlignment="1">
      <alignment horizontal="center" vertical="center"/>
    </xf>
    <xf numFmtId="165" fontId="44" fillId="0" borderId="12" xfId="0" applyNumberFormat="1" applyFont="1" applyBorder="1" applyAlignment="1">
      <alignment horizontal="center" vertical="center"/>
    </xf>
    <xf numFmtId="165" fontId="44" fillId="0" borderId="13" xfId="0" applyNumberFormat="1" applyFont="1" applyBorder="1" applyAlignment="1">
      <alignment horizontal="center" vertical="center"/>
    </xf>
    <xf numFmtId="165" fontId="44" fillId="0" borderId="86" xfId="0" applyNumberFormat="1" applyFont="1" applyBorder="1" applyAlignment="1">
      <alignment horizontal="center" vertical="center"/>
    </xf>
    <xf numFmtId="165" fontId="44" fillId="0" borderId="3" xfId="0" applyNumberFormat="1" applyFont="1" applyBorder="1" applyAlignment="1">
      <alignment horizontal="center" vertical="center"/>
    </xf>
    <xf numFmtId="0" fontId="27" fillId="4" borderId="48" xfId="0" applyFont="1" applyFill="1" applyBorder="1" applyAlignment="1">
      <alignment horizontal="center" vertical="center"/>
    </xf>
    <xf numFmtId="0" fontId="27" fillId="4" borderId="49" xfId="0" applyFont="1" applyFill="1" applyBorder="1" applyAlignment="1">
      <alignment horizontal="center" vertical="center"/>
    </xf>
    <xf numFmtId="0" fontId="27" fillId="4" borderId="53" xfId="0" applyFont="1" applyFill="1" applyBorder="1" applyAlignment="1">
      <alignment horizontal="center" vertical="center"/>
    </xf>
    <xf numFmtId="0" fontId="27" fillId="4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textRotation="90"/>
    </xf>
    <xf numFmtId="0" fontId="22" fillId="6" borderId="29" xfId="0" applyFont="1" applyFill="1" applyBorder="1" applyAlignment="1">
      <alignment horizontal="center" vertical="center" textRotation="90"/>
    </xf>
    <xf numFmtId="165" fontId="44" fillId="0" borderId="23" xfId="0" applyNumberFormat="1" applyFont="1" applyBorder="1" applyAlignment="1">
      <alignment horizontal="center" vertical="center"/>
    </xf>
    <xf numFmtId="165" fontId="44" fillId="0" borderId="24" xfId="0" applyNumberFormat="1" applyFont="1" applyBorder="1" applyAlignment="1">
      <alignment horizontal="center" vertical="center"/>
    </xf>
    <xf numFmtId="165" fontId="44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textRotation="90"/>
    </xf>
    <xf numFmtId="0" fontId="22" fillId="5" borderId="24" xfId="0" applyFont="1" applyFill="1" applyBorder="1" applyAlignment="1">
      <alignment horizontal="center" vertical="center" textRotation="90"/>
    </xf>
    <xf numFmtId="0" fontId="22" fillId="5" borderId="25" xfId="0" applyFont="1" applyFill="1" applyBorder="1" applyAlignment="1">
      <alignment horizontal="center" vertical="center" textRotation="90"/>
    </xf>
    <xf numFmtId="0" fontId="1" fillId="0" borderId="8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44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9" fontId="0" fillId="0" borderId="26" xfId="0" applyNumberFormat="1" applyBorder="1" applyAlignment="1">
      <alignment horizontal="center" vertical="center" wrapText="1"/>
    </xf>
    <xf numFmtId="9" fontId="0" fillId="0" borderId="27" xfId="0" applyNumberFormat="1" applyBorder="1" applyAlignment="1">
      <alignment horizontal="center" vertical="center" wrapText="1"/>
    </xf>
    <xf numFmtId="0" fontId="27" fillId="4" borderId="84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9" fontId="1" fillId="0" borderId="43" xfId="0" applyNumberFormat="1" applyFont="1" applyBorder="1" applyAlignment="1">
      <alignment horizontal="center" vertical="center" wrapText="1"/>
    </xf>
    <xf numFmtId="9" fontId="0" fillId="0" borderId="22" xfId="0" applyNumberFormat="1" applyBorder="1" applyAlignment="1">
      <alignment horizontal="center" vertical="center" wrapText="1"/>
    </xf>
    <xf numFmtId="169" fontId="37" fillId="0" borderId="67" xfId="0" applyNumberFormat="1" applyFont="1" applyBorder="1" applyAlignment="1">
      <alignment horizontal="center" vertical="center"/>
    </xf>
    <xf numFmtId="169" fontId="37" fillId="0" borderId="80" xfId="0" applyNumberFormat="1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69" fillId="15" borderId="0" xfId="0" applyFont="1" applyFill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71" fillId="15" borderId="67" xfId="0" applyFont="1" applyFill="1" applyBorder="1" applyAlignment="1">
      <alignment horizontal="center" vertical="center" wrapText="1"/>
    </xf>
    <xf numFmtId="0" fontId="71" fillId="15" borderId="80" xfId="0" applyFont="1" applyFill="1" applyBorder="1" applyAlignment="1">
      <alignment horizontal="center" vertical="center" wrapText="1"/>
    </xf>
    <xf numFmtId="44" fontId="37" fillId="3" borderId="81" xfId="3" applyFont="1" applyFill="1" applyBorder="1" applyAlignment="1">
      <alignment horizontal="center" vertical="center"/>
    </xf>
    <xf numFmtId="44" fontId="37" fillId="3" borderId="87" xfId="3" applyFont="1" applyFill="1" applyBorder="1" applyAlignment="1">
      <alignment horizontal="center" vertical="center"/>
    </xf>
    <xf numFmtId="169" fontId="37" fillId="0" borderId="85" xfId="0" applyNumberFormat="1" applyFont="1" applyBorder="1" applyAlignment="1">
      <alignment horizontal="center" vertical="center"/>
    </xf>
    <xf numFmtId="169" fontId="37" fillId="0" borderId="77" xfId="0" applyNumberFormat="1" applyFont="1" applyBorder="1" applyAlignment="1">
      <alignment horizontal="center" vertical="center"/>
    </xf>
    <xf numFmtId="169" fontId="37" fillId="0" borderId="88" xfId="0" applyNumberFormat="1" applyFont="1" applyBorder="1" applyAlignment="1">
      <alignment horizontal="center" vertical="center"/>
    </xf>
    <xf numFmtId="169" fontId="37" fillId="0" borderId="4" xfId="0" applyNumberFormat="1" applyFont="1" applyBorder="1" applyAlignment="1">
      <alignment horizontal="center" vertical="center"/>
    </xf>
    <xf numFmtId="169" fontId="37" fillId="0" borderId="6" xfId="0" applyNumberFormat="1" applyFont="1" applyBorder="1" applyAlignment="1">
      <alignment horizontal="center" vertical="center"/>
    </xf>
    <xf numFmtId="169" fontId="37" fillId="0" borderId="86" xfId="0" applyNumberFormat="1" applyFont="1" applyBorder="1" applyAlignment="1">
      <alignment horizontal="center" vertical="center"/>
    </xf>
    <xf numFmtId="169" fontId="37" fillId="0" borderId="3" xfId="0" applyNumberFormat="1" applyFont="1" applyBorder="1" applyAlignment="1">
      <alignment horizontal="center" vertical="center"/>
    </xf>
    <xf numFmtId="169" fontId="1" fillId="0" borderId="67" xfId="0" applyNumberFormat="1" applyFont="1" applyBorder="1" applyAlignment="1">
      <alignment horizontal="center" vertical="center"/>
    </xf>
    <xf numFmtId="169" fontId="1" fillId="0" borderId="80" xfId="0" applyNumberFormat="1" applyFont="1" applyBorder="1" applyAlignment="1">
      <alignment horizontal="center" vertical="center"/>
    </xf>
    <xf numFmtId="169" fontId="37" fillId="0" borderId="81" xfId="0" applyNumberFormat="1" applyFont="1" applyBorder="1" applyAlignment="1">
      <alignment horizontal="center" vertical="center"/>
    </xf>
    <xf numFmtId="169" fontId="37" fillId="0" borderId="72" xfId="0" applyNumberFormat="1" applyFont="1" applyBorder="1" applyAlignment="1">
      <alignment horizontal="center" vertical="center"/>
    </xf>
    <xf numFmtId="165" fontId="44" fillId="0" borderId="41" xfId="0" applyNumberFormat="1" applyFont="1" applyBorder="1" applyAlignment="1">
      <alignment horizontal="center" vertical="center"/>
    </xf>
    <xf numFmtId="165" fontId="44" fillId="0" borderId="42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30" fillId="4" borderId="33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165" fontId="44" fillId="0" borderId="1" xfId="0" applyNumberFormat="1" applyFont="1" applyBorder="1" applyAlignment="1">
      <alignment horizontal="center" vertical="center"/>
    </xf>
    <xf numFmtId="165" fontId="44" fillId="0" borderId="36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169" fontId="37" fillId="0" borderId="83" xfId="0" applyNumberFormat="1" applyFont="1" applyBorder="1" applyAlignment="1">
      <alignment horizontal="center" vertical="center"/>
    </xf>
    <xf numFmtId="169" fontId="37" fillId="0" borderId="82" xfId="0" applyNumberFormat="1" applyFont="1" applyBorder="1" applyAlignment="1">
      <alignment horizontal="center" vertical="center"/>
    </xf>
    <xf numFmtId="165" fontId="44" fillId="0" borderId="14" xfId="0" applyNumberFormat="1" applyFont="1" applyBorder="1" applyAlignment="1">
      <alignment horizontal="center" vertical="center" wrapText="1"/>
    </xf>
    <xf numFmtId="165" fontId="44" fillId="0" borderId="2" xfId="0" applyNumberFormat="1" applyFont="1" applyBorder="1" applyAlignment="1">
      <alignment horizontal="center" vertical="center"/>
    </xf>
    <xf numFmtId="165" fontId="44" fillId="0" borderId="73" xfId="0" applyNumberFormat="1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165" fontId="44" fillId="0" borderId="15" xfId="0" applyNumberFormat="1" applyFont="1" applyBorder="1" applyAlignment="1">
      <alignment horizontal="center" vertical="center"/>
    </xf>
    <xf numFmtId="165" fontId="55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44" fillId="0" borderId="61" xfId="0" applyNumberFormat="1" applyFont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 wrapText="1"/>
    </xf>
    <xf numFmtId="165" fontId="44" fillId="0" borderId="63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left"/>
    </xf>
    <xf numFmtId="0" fontId="2" fillId="12" borderId="0" xfId="0" applyFont="1" applyFill="1" applyBorder="1" applyAlignment="1">
      <alignment horizontal="left"/>
    </xf>
    <xf numFmtId="0" fontId="2" fillId="12" borderId="13" xfId="0" applyFont="1" applyFill="1" applyBorder="1" applyAlignment="1">
      <alignment horizontal="left"/>
    </xf>
    <xf numFmtId="0" fontId="2" fillId="12" borderId="86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68" fillId="13" borderId="85" xfId="0" applyFont="1" applyFill="1" applyBorder="1" applyAlignment="1">
      <alignment horizontal="center" vertical="center" wrapText="1"/>
    </xf>
    <xf numFmtId="0" fontId="68" fillId="13" borderId="6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5" fillId="11" borderId="67" xfId="0" applyFont="1" applyFill="1" applyBorder="1" applyAlignment="1">
      <alignment horizontal="center" vertical="center" wrapText="1"/>
    </xf>
    <xf numFmtId="0" fontId="65" fillId="11" borderId="64" xfId="0" applyFont="1" applyFill="1" applyBorder="1" applyAlignment="1">
      <alignment horizontal="center" vertical="center" wrapText="1"/>
    </xf>
    <xf numFmtId="0" fontId="65" fillId="11" borderId="68" xfId="0" applyFont="1" applyFill="1" applyBorder="1" applyAlignment="1">
      <alignment horizontal="center" vertical="center" wrapText="1"/>
    </xf>
    <xf numFmtId="0" fontId="65" fillId="11" borderId="65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left"/>
    </xf>
    <xf numFmtId="0" fontId="12" fillId="12" borderId="10" xfId="0" applyFont="1" applyFill="1" applyBorder="1" applyAlignment="1">
      <alignment horizontal="left"/>
    </xf>
    <xf numFmtId="0" fontId="12" fillId="12" borderId="11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0" fillId="0" borderId="1" xfId="0" applyFont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/>
    </xf>
    <xf numFmtId="0" fontId="27" fillId="4" borderId="60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wrapText="1"/>
    </xf>
    <xf numFmtId="170" fontId="65" fillId="0" borderId="1" xfId="0" applyNumberFormat="1" applyFont="1" applyBorder="1" applyAlignment="1">
      <alignment horizontal="center"/>
    </xf>
    <xf numFmtId="0" fontId="27" fillId="10" borderId="15" xfId="0" applyFont="1" applyFill="1" applyBorder="1" applyAlignment="1">
      <alignment horizontal="center" vertical="center" wrapText="1"/>
    </xf>
    <xf numFmtId="170" fontId="2" fillId="3" borderId="1" xfId="0" applyNumberFormat="1" applyFont="1" applyFill="1" applyBorder="1" applyAlignment="1">
      <alignment horizontal="right" vertical="center" wrapText="1"/>
    </xf>
    <xf numFmtId="170" fontId="2" fillId="0" borderId="1" xfId="0" applyNumberFormat="1" applyFont="1" applyBorder="1" applyAlignment="1">
      <alignment vertical="center" wrapText="1"/>
    </xf>
    <xf numFmtId="0" fontId="2" fillId="17" borderId="8" xfId="0" applyFont="1" applyFill="1" applyBorder="1" applyAlignment="1">
      <alignment horizontal="center" vertical="center" wrapText="1"/>
    </xf>
    <xf numFmtId="170" fontId="65" fillId="0" borderId="1" xfId="0" applyNumberFormat="1" applyFont="1" applyBorder="1" applyAlignment="1">
      <alignment vertical="center"/>
    </xf>
    <xf numFmtId="0" fontId="78" fillId="0" borderId="0" xfId="0" applyFont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7" fillId="10" borderId="8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15" fillId="2" borderId="8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</cellXfs>
  <cellStyles count="4">
    <cellStyle name="Euro" xfId="1" xr:uid="{00000000-0005-0000-0000-000000000000}"/>
    <cellStyle name="Milliers" xfId="2" builtinId="3"/>
    <cellStyle name="Monétaire" xfId="3" builtinId="4"/>
    <cellStyle name="Normal" xfId="0" builtinId="0"/>
  </cellStyles>
  <dxfs count="0"/>
  <tableStyles count="0" defaultTableStyle="TableStyleMedium9" defaultPivotStyle="PivotStyleLight16"/>
  <colors>
    <mruColors>
      <color rgb="FFCCCCFF"/>
      <color rgb="FFF3EAFF"/>
      <color rgb="FF0000FF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368212</xdr:colOff>
      <xdr:row>2</xdr:row>
      <xdr:rowOff>723900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5E8C9B81-AB5C-4FFA-92E1-C395A4C43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94117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368212</xdr:colOff>
      <xdr:row>2</xdr:row>
      <xdr:rowOff>723900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E1057E79-A669-4AAB-8941-371642CA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94117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258466</xdr:colOff>
      <xdr:row>22</xdr:row>
      <xdr:rowOff>64713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D9594859-8F33-4D51-A6B4-BC42B274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67850"/>
          <a:ext cx="1784371" cy="457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441102</xdr:colOff>
      <xdr:row>31</xdr:row>
      <xdr:rowOff>99000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81D994-48D0-4694-88DD-E93EEC031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24775"/>
          <a:ext cx="1784127" cy="4571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1778412</xdr:colOff>
      <xdr:row>38</xdr:row>
      <xdr:rowOff>93831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6186DD-D21D-4D55-B913-502604BDE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75964"/>
          <a:ext cx="1784127" cy="4571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84667</xdr:rowOff>
    </xdr:from>
    <xdr:ext cx="1795769" cy="473018"/>
    <xdr:pic>
      <xdr:nvPicPr>
        <xdr:cNvPr id="2" name="Image 1">
          <a:extLst>
            <a:ext uri="{FF2B5EF4-FFF2-40B4-BE49-F238E27FC236}">
              <a16:creationId xmlns:a16="http://schemas.microsoft.com/office/drawing/2014/main" id="{828B29C8-00ED-4CDF-A55A-73479879E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9147"/>
          <a:ext cx="1795769" cy="4730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1</xdr:col>
      <xdr:colOff>974925</xdr:colOff>
      <xdr:row>49</xdr:row>
      <xdr:rowOff>98369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AAB7EF-A3D7-4CDD-AE18-B2CB57737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09667"/>
          <a:ext cx="1784127" cy="4571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9525</xdr:rowOff>
    </xdr:from>
    <xdr:ext cx="1831752" cy="447618"/>
    <xdr:pic>
      <xdr:nvPicPr>
        <xdr:cNvPr id="2" name="Image 1">
          <a:extLst>
            <a:ext uri="{FF2B5EF4-FFF2-40B4-BE49-F238E27FC236}">
              <a16:creationId xmlns:a16="http://schemas.microsoft.com/office/drawing/2014/main" id="{983F6157-5151-40FB-8083-6F56946A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97605"/>
          <a:ext cx="1831752" cy="447618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81643</xdr:rowOff>
    </xdr:from>
    <xdr:to>
      <xdr:col>0</xdr:col>
      <xdr:colOff>1780317</xdr:colOff>
      <xdr:row>36</xdr:row>
      <xdr:rowOff>21715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113056-3D00-4A46-BB62-BDDF20E8E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42072"/>
          <a:ext cx="1784127" cy="4571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56029</xdr:rowOff>
    </xdr:from>
    <xdr:to>
      <xdr:col>3</xdr:col>
      <xdr:colOff>132268</xdr:colOff>
      <xdr:row>43</xdr:row>
      <xdr:rowOff>16529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C052F1-5F0E-419A-9E4B-6430BEC3F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54353"/>
          <a:ext cx="1784127" cy="4571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28</xdr:row>
      <xdr:rowOff>130969</xdr:rowOff>
    </xdr:from>
    <xdr:to>
      <xdr:col>2</xdr:col>
      <xdr:colOff>307752</xdr:colOff>
      <xdr:row>31</xdr:row>
      <xdr:rowOff>69000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5E8BF7-161A-46B6-8E9A-EA040219C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620000"/>
          <a:ext cx="1784127" cy="461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9525</xdr:rowOff>
    </xdr:from>
    <xdr:to>
      <xdr:col>2</xdr:col>
      <xdr:colOff>168687</xdr:colOff>
      <xdr:row>33</xdr:row>
      <xdr:rowOff>114243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910A7C-E000-422B-B2CE-F44139358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10725"/>
          <a:ext cx="1784127" cy="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2</xdr:col>
      <xdr:colOff>79152</xdr:colOff>
      <xdr:row>17</xdr:row>
      <xdr:rowOff>104718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CCF61F-9B92-40D4-8753-1A14C652D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67200"/>
          <a:ext cx="1784127" cy="4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2</xdr:col>
      <xdr:colOff>336327</xdr:colOff>
      <xdr:row>17</xdr:row>
      <xdr:rowOff>133293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AAFB3A-D389-4E61-90FD-574E69C0A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1784127" cy="4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3</xdr:col>
      <xdr:colOff>134397</xdr:colOff>
      <xdr:row>34</xdr:row>
      <xdr:rowOff>76143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D2C10BE-FD2A-413D-B43F-5F7070307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25971"/>
          <a:ext cx="1784127" cy="4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1782222" cy="458640"/>
    <xdr:pic>
      <xdr:nvPicPr>
        <xdr:cNvPr id="2" name="Image 1">
          <a:extLst>
            <a:ext uri="{FF2B5EF4-FFF2-40B4-BE49-F238E27FC236}">
              <a16:creationId xmlns:a16="http://schemas.microsoft.com/office/drawing/2014/main" id="{364E9503-115F-497C-9539-FF374F7E9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1782222" cy="45864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</xdr:col>
      <xdr:colOff>359299</xdr:colOff>
      <xdr:row>37</xdr:row>
      <xdr:rowOff>131949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AD32F47-51AD-43FF-9BC1-C15DA710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76882"/>
          <a:ext cx="1784127" cy="4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1788890</xdr:colOff>
      <xdr:row>45</xdr:row>
      <xdr:rowOff>137103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F6F6BC-6B7A-496B-B85E-A2FDB4B72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106025"/>
          <a:ext cx="1784127" cy="4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</xdr:col>
      <xdr:colOff>132492</xdr:colOff>
      <xdr:row>36</xdr:row>
      <xdr:rowOff>76142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604A5F-C260-4E15-9F0C-BBA74D5FC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05725"/>
          <a:ext cx="1784127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9E8D-9892-4AED-91F1-79690586AE30}">
  <dimension ref="A1:H22"/>
  <sheetViews>
    <sheetView showGridLines="0" tabSelected="1" zoomScaleNormal="100" workbookViewId="0">
      <selection activeCell="K20" sqref="K20"/>
    </sheetView>
  </sheetViews>
  <sheetFormatPr baseColWidth="10" defaultRowHeight="12.75" x14ac:dyDescent="0.2"/>
  <sheetData>
    <row r="1" spans="1:8" x14ac:dyDescent="0.2">
      <c r="A1" s="345" t="s">
        <v>346</v>
      </c>
      <c r="B1" s="346"/>
      <c r="C1" s="346"/>
      <c r="D1" s="346"/>
      <c r="E1" s="346"/>
      <c r="F1" s="346"/>
      <c r="G1" s="346"/>
      <c r="H1" s="346"/>
    </row>
    <row r="2" spans="1:8" x14ac:dyDescent="0.2">
      <c r="A2" s="346"/>
      <c r="B2" s="346"/>
      <c r="C2" s="346"/>
      <c r="D2" s="346"/>
      <c r="E2" s="346"/>
      <c r="F2" s="346"/>
      <c r="G2" s="346"/>
      <c r="H2" s="346"/>
    </row>
    <row r="3" spans="1:8" ht="123.75" customHeight="1" x14ac:dyDescent="0.2">
      <c r="A3" s="346"/>
      <c r="B3" s="346"/>
      <c r="C3" s="346"/>
      <c r="D3" s="346"/>
      <c r="E3" s="346"/>
      <c r="F3" s="346"/>
      <c r="G3" s="346"/>
      <c r="H3" s="346"/>
    </row>
    <row r="4" spans="1:8" ht="39.75" customHeight="1" x14ac:dyDescent="0.2">
      <c r="A4" s="343" t="s">
        <v>184</v>
      </c>
      <c r="B4" s="343"/>
      <c r="C4" s="343"/>
      <c r="D4" s="343"/>
      <c r="E4" s="343"/>
      <c r="F4" s="343"/>
      <c r="G4" s="343"/>
      <c r="H4" s="124">
        <v>2</v>
      </c>
    </row>
    <row r="5" spans="1:8" ht="39.75" customHeight="1" x14ac:dyDescent="0.2">
      <c r="A5" s="343" t="s">
        <v>185</v>
      </c>
      <c r="B5" s="343"/>
      <c r="C5" s="343"/>
      <c r="D5" s="343"/>
      <c r="E5" s="343"/>
      <c r="F5" s="343"/>
      <c r="G5" s="343"/>
      <c r="H5" s="124">
        <v>3</v>
      </c>
    </row>
    <row r="6" spans="1:8" ht="39.75" customHeight="1" x14ac:dyDescent="0.2">
      <c r="A6" s="343" t="s">
        <v>298</v>
      </c>
      <c r="B6" s="343"/>
      <c r="C6" s="343"/>
      <c r="D6" s="343"/>
      <c r="E6" s="343"/>
      <c r="F6" s="343"/>
      <c r="G6" s="343"/>
      <c r="H6" s="124">
        <v>4</v>
      </c>
    </row>
    <row r="7" spans="1:8" ht="39.75" customHeight="1" x14ac:dyDescent="0.2">
      <c r="A7" s="343" t="s">
        <v>173</v>
      </c>
      <c r="B7" s="343"/>
      <c r="C7" s="343"/>
      <c r="D7" s="343"/>
      <c r="E7" s="343"/>
      <c r="F7" s="343"/>
      <c r="G7" s="343"/>
      <c r="H7" s="124">
        <v>5</v>
      </c>
    </row>
    <row r="8" spans="1:8" ht="39.75" customHeight="1" x14ac:dyDescent="0.2">
      <c r="A8" s="343" t="s">
        <v>174</v>
      </c>
      <c r="B8" s="343"/>
      <c r="C8" s="343"/>
      <c r="D8" s="343"/>
      <c r="E8" s="343"/>
      <c r="F8" s="343"/>
      <c r="G8" s="343"/>
      <c r="H8" s="124">
        <v>6</v>
      </c>
    </row>
    <row r="9" spans="1:8" ht="39.75" customHeight="1" x14ac:dyDescent="0.2">
      <c r="A9" s="343" t="s">
        <v>175</v>
      </c>
      <c r="B9" s="343"/>
      <c r="C9" s="343"/>
      <c r="D9" s="343"/>
      <c r="E9" s="343"/>
      <c r="F9" s="343"/>
      <c r="G9" s="343"/>
      <c r="H9" s="124">
        <v>7</v>
      </c>
    </row>
    <row r="10" spans="1:8" ht="39.75" customHeight="1" x14ac:dyDescent="0.2">
      <c r="A10" s="343" t="s">
        <v>176</v>
      </c>
      <c r="B10" s="343"/>
      <c r="C10" s="343"/>
      <c r="D10" s="343"/>
      <c r="E10" s="343"/>
      <c r="F10" s="343"/>
      <c r="G10" s="343"/>
      <c r="H10" s="124">
        <v>8</v>
      </c>
    </row>
    <row r="11" spans="1:8" ht="39.75" customHeight="1" x14ac:dyDescent="0.2">
      <c r="A11" s="343" t="s">
        <v>177</v>
      </c>
      <c r="B11" s="343"/>
      <c r="C11" s="343"/>
      <c r="D11" s="343"/>
      <c r="E11" s="343"/>
      <c r="F11" s="343"/>
      <c r="G11" s="343"/>
      <c r="H11" s="124">
        <v>9</v>
      </c>
    </row>
    <row r="12" spans="1:8" ht="39.75" customHeight="1" x14ac:dyDescent="0.2">
      <c r="A12" s="343" t="s">
        <v>178</v>
      </c>
      <c r="B12" s="343"/>
      <c r="C12" s="343"/>
      <c r="D12" s="343"/>
      <c r="E12" s="343"/>
      <c r="F12" s="343"/>
      <c r="G12" s="343"/>
      <c r="H12" s="124">
        <v>10</v>
      </c>
    </row>
    <row r="13" spans="1:8" ht="39.75" customHeight="1" x14ac:dyDescent="0.2">
      <c r="A13" s="343" t="s">
        <v>179</v>
      </c>
      <c r="B13" s="343"/>
      <c r="C13" s="343"/>
      <c r="D13" s="343"/>
      <c r="E13" s="343"/>
      <c r="F13" s="343"/>
      <c r="G13" s="343"/>
      <c r="H13" s="124">
        <v>11</v>
      </c>
    </row>
    <row r="14" spans="1:8" ht="39.75" customHeight="1" x14ac:dyDescent="0.2">
      <c r="A14" s="343" t="s">
        <v>235</v>
      </c>
      <c r="B14" s="343"/>
      <c r="C14" s="343"/>
      <c r="D14" s="343"/>
      <c r="E14" s="343"/>
      <c r="F14" s="343"/>
      <c r="G14" s="343"/>
      <c r="H14" s="124">
        <v>12</v>
      </c>
    </row>
    <row r="15" spans="1:8" ht="39.75" customHeight="1" x14ac:dyDescent="0.2">
      <c r="A15" s="343" t="s">
        <v>180</v>
      </c>
      <c r="B15" s="343"/>
      <c r="C15" s="343"/>
      <c r="D15" s="343"/>
      <c r="E15" s="343"/>
      <c r="F15" s="343"/>
      <c r="G15" s="343"/>
      <c r="H15" s="124">
        <v>13</v>
      </c>
    </row>
    <row r="16" spans="1:8" ht="39.75" customHeight="1" x14ac:dyDescent="0.2">
      <c r="A16" s="343" t="s">
        <v>305</v>
      </c>
      <c r="B16" s="343"/>
      <c r="C16" s="343"/>
      <c r="D16" s="343"/>
      <c r="E16" s="343"/>
      <c r="F16" s="343"/>
      <c r="G16" s="343"/>
      <c r="H16" s="124">
        <v>14</v>
      </c>
    </row>
    <row r="17" spans="1:8" ht="39.75" customHeight="1" x14ac:dyDescent="0.2">
      <c r="A17" s="344" t="s">
        <v>335</v>
      </c>
      <c r="B17" s="344"/>
      <c r="C17" s="344"/>
      <c r="D17" s="344"/>
      <c r="E17" s="344"/>
      <c r="F17" s="344"/>
      <c r="G17" s="344"/>
      <c r="H17" s="312"/>
    </row>
    <row r="18" spans="1:8" ht="39.75" customHeight="1" x14ac:dyDescent="0.2">
      <c r="A18" s="343" t="s">
        <v>181</v>
      </c>
      <c r="B18" s="343"/>
      <c r="C18" s="343"/>
      <c r="D18" s="343"/>
      <c r="E18" s="343"/>
      <c r="F18" s="343"/>
      <c r="G18" s="343"/>
      <c r="H18" s="124">
        <v>15</v>
      </c>
    </row>
    <row r="19" spans="1:8" ht="39.75" customHeight="1" x14ac:dyDescent="0.2">
      <c r="A19" s="343" t="s">
        <v>182</v>
      </c>
      <c r="B19" s="343"/>
      <c r="C19" s="343"/>
      <c r="D19" s="343"/>
      <c r="E19" s="343"/>
      <c r="F19" s="343"/>
      <c r="G19" s="343"/>
      <c r="H19" s="124">
        <v>16</v>
      </c>
    </row>
    <row r="20" spans="1:8" ht="39.75" customHeight="1" x14ac:dyDescent="0.2">
      <c r="A20" s="343" t="s">
        <v>183</v>
      </c>
      <c r="B20" s="343"/>
      <c r="C20" s="343"/>
      <c r="D20" s="343"/>
      <c r="E20" s="343"/>
      <c r="F20" s="343"/>
      <c r="G20" s="343"/>
      <c r="H20" s="124">
        <v>17</v>
      </c>
    </row>
    <row r="21" spans="1:8" ht="15.75" x14ac:dyDescent="0.2">
      <c r="H21" s="124"/>
    </row>
    <row r="22" spans="1:8" ht="15" x14ac:dyDescent="0.25">
      <c r="G22" s="123"/>
      <c r="H22" s="258" t="s">
        <v>355</v>
      </c>
    </row>
  </sheetData>
  <sheetProtection algorithmName="SHA-512" hashValue="QwdGD37kxxdrPDyD+JSXZMvrq/2t9Vh0tE2fBxNMwr/5+rmnWjjgsuMDR7MpNEMWd5bRiEpVMj6tAq45jmiPKw==" saltValue="AKq4tqKgurrY4yJyWgdRow==" spinCount="100000" sheet="1" objects="1" scenarios="1"/>
  <mergeCells count="18">
    <mergeCell ref="A1:H3"/>
    <mergeCell ref="A4:G4"/>
    <mergeCell ref="A5:G5"/>
    <mergeCell ref="A12:G12"/>
    <mergeCell ref="A13:G13"/>
    <mergeCell ref="A7:G7"/>
    <mergeCell ref="A8:G8"/>
    <mergeCell ref="A9:G9"/>
    <mergeCell ref="A10:G10"/>
    <mergeCell ref="A11:G11"/>
    <mergeCell ref="A6:G6"/>
    <mergeCell ref="A18:G18"/>
    <mergeCell ref="A19:G19"/>
    <mergeCell ref="A20:G20"/>
    <mergeCell ref="A14:G14"/>
    <mergeCell ref="A15:G15"/>
    <mergeCell ref="A16:G16"/>
    <mergeCell ref="A17:G17"/>
  </mergeCells>
  <hyperlinks>
    <hyperlink ref="A5:G5" location="LEGAL!A1" display="   Rémunération légale" xr:uid="{8226234E-6A2B-4F01-8502-E5DF30DB4E28}"/>
    <hyperlink ref="A4:G4" location="DUREE!A1" display="   Durées de formation maximum et minimum selon la durée du contrat" xr:uid="{436419D6-360C-4BD3-8FEB-D82B4721A1B1}"/>
    <hyperlink ref="A20:G20" location="'Sociétés financières'!A1" display="   Sociétés financières" xr:uid="{70E25242-E37E-448F-9B37-82FEAD936C3A}"/>
    <hyperlink ref="A19:G19" location="'Sociétés d''assurance'!A1" display="   Sociétés d'assurance" xr:uid="{79E8541B-DB9B-4635-9F41-60805008791E}"/>
    <hyperlink ref="A18:G18" location="'Sociétés d''assistance'!A1" display="   Sociétés d'assistance" xr:uid="{4523B901-2E09-4DD7-9D12-B55B3D866706}"/>
    <hyperlink ref="A15:G15" location="'Experts comptables et CAC'!A1" display="   Experts-comptables et commissaires au comptes" xr:uid="{ADECD4D3-0958-41E0-8CBA-E51DDC682B77}"/>
    <hyperlink ref="A14:G14" location="'Economistes de la construction'!A1" display="   Economistes de la construction" xr:uid="{B10D75FB-94B2-4A53-9A43-F985C03257B7}"/>
    <hyperlink ref="A13:G13" location="'Crédit mutuel'!A1" display="   Crédit mutuel" xr:uid="{AA57C160-5ABC-4FC5-87E6-E70576CEC4E5}"/>
    <hyperlink ref="A12:G12" location="'Courtage d''assurance'!A1" display="   Courtage d'assurance et réassurance" xr:uid="{2F51115A-7882-4EA0-985C-6B7F7D94FC52}"/>
    <hyperlink ref="A11:G11" location="'Caisse d''épargne'!A1" display="   Caisse d'épargne" xr:uid="{EBF2A7AD-6EA0-40AB-BECB-46CD8C12AEF2}"/>
    <hyperlink ref="A10:G10" location="'Bureaux d''études'!A1" display="   Bureaux d'études techniques ingénieurs et conseils" xr:uid="{6F3500A7-9D59-48CA-B355-CB1A2DE982BE}"/>
    <hyperlink ref="A9:G9" location="'Banque populaire'!A1" display="   Banque populaire" xr:uid="{68B835C2-E5E8-43E0-8C43-7642E3E826E1}"/>
    <hyperlink ref="A8:G8" location="Banque!A1" display="   Banque" xr:uid="{225E60CE-F5CA-4429-BE9C-1EB581D98DC6}"/>
    <hyperlink ref="A16:G16" location="'Géomètres experts'!A1" display="   Géomètres experts" xr:uid="{0F0BBC26-2E9E-4193-A8E0-FD64E30C5A94}"/>
    <hyperlink ref="A6:G6" location="'à statut'!A1" display="   Entreprises à statut " xr:uid="{109EC810-2704-48E4-A746-1B5E9435838A}"/>
    <hyperlink ref="A7:G7" location="'Agents généraux d''assurance'!A1" display="   Agents généraux d'assurance" xr:uid="{4CBFDE2A-1690-468C-869D-EEBD1A646F5A}"/>
  </hyperlinks>
  <pageMargins left="0.7" right="0.7" top="0.75" bottom="0.7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0"/>
  <sheetViews>
    <sheetView showGridLines="0" zoomScale="80" zoomScaleNormal="80" workbookViewId="0"/>
  </sheetViews>
  <sheetFormatPr baseColWidth="10" defaultRowHeight="12.75" x14ac:dyDescent="0.2"/>
  <cols>
    <col min="1" max="1" width="20" customWidth="1"/>
    <col min="2" max="2" width="13.7109375" customWidth="1"/>
    <col min="3" max="3" width="2.5703125" customWidth="1"/>
    <col min="4" max="4" width="15.5703125" customWidth="1"/>
    <col min="5" max="5" width="19" customWidth="1"/>
    <col min="6" max="6" width="6.5703125" customWidth="1"/>
  </cols>
  <sheetData>
    <row r="1" spans="1:12" x14ac:dyDescent="0.2">
      <c r="A1" s="126" t="s">
        <v>349</v>
      </c>
      <c r="B1" s="128"/>
      <c r="C1" s="128"/>
      <c r="D1" s="128"/>
      <c r="E1" s="128"/>
      <c r="F1" s="128"/>
      <c r="G1" s="347" t="s">
        <v>219</v>
      </c>
      <c r="H1" s="347"/>
      <c r="I1" s="347"/>
    </row>
    <row r="2" spans="1:12" ht="33.75" x14ac:dyDescent="0.2">
      <c r="A2" s="369" t="s">
        <v>192</v>
      </c>
      <c r="B2" s="369"/>
      <c r="C2" s="369"/>
      <c r="D2" s="369"/>
      <c r="E2" s="369"/>
      <c r="F2" s="369"/>
      <c r="G2" s="369"/>
      <c r="H2" s="369"/>
      <c r="I2" s="369"/>
    </row>
    <row r="4" spans="1:12" ht="15" x14ac:dyDescent="0.2">
      <c r="A4" s="19" t="s">
        <v>18</v>
      </c>
      <c r="B4" s="330">
        <v>45597</v>
      </c>
      <c r="C4" s="265"/>
      <c r="D4" s="96"/>
      <c r="E4" s="18"/>
      <c r="F4" s="19"/>
      <c r="G4" s="18"/>
      <c r="H4" s="18"/>
    </row>
    <row r="5" spans="1:12" ht="15" x14ac:dyDescent="0.2">
      <c r="A5" s="19" t="s">
        <v>17</v>
      </c>
      <c r="B5" s="137" t="s">
        <v>25</v>
      </c>
      <c r="C5" s="150"/>
      <c r="D5" s="20"/>
      <c r="E5" s="20"/>
      <c r="F5" s="19"/>
      <c r="G5" s="18"/>
      <c r="H5" s="18"/>
    </row>
    <row r="6" spans="1:12" ht="15" x14ac:dyDescent="0.2">
      <c r="A6" s="19" t="s">
        <v>22</v>
      </c>
      <c r="B6" s="137" t="s">
        <v>204</v>
      </c>
      <c r="C6" s="150"/>
      <c r="D6" s="20"/>
      <c r="E6" s="20"/>
      <c r="F6" s="20"/>
      <c r="G6" s="18"/>
      <c r="H6" s="18"/>
    </row>
    <row r="7" spans="1:12" ht="15" x14ac:dyDescent="0.2">
      <c r="A7" s="19"/>
      <c r="B7" s="20"/>
      <c r="C7" s="266"/>
      <c r="D7" s="20"/>
      <c r="E7" s="20"/>
      <c r="F7" s="20"/>
      <c r="G7" s="18"/>
      <c r="H7" s="18"/>
    </row>
    <row r="8" spans="1:12" ht="20.85" customHeight="1" x14ac:dyDescent="0.2">
      <c r="A8" s="331" t="s">
        <v>338</v>
      </c>
      <c r="D8" s="139">
        <v>1801.8</v>
      </c>
    </row>
    <row r="9" spans="1:12" s="32" customFormat="1" ht="22.35" customHeight="1" x14ac:dyDescent="0.2">
      <c r="A9" s="19"/>
      <c r="B9" s="20"/>
      <c r="C9" s="266"/>
      <c r="D9" s="20"/>
      <c r="E9" s="20"/>
      <c r="F9" s="20"/>
      <c r="G9" s="18"/>
      <c r="H9" s="18"/>
      <c r="I9"/>
      <c r="J9" s="103"/>
    </row>
    <row r="10" spans="1:12" s="32" customFormat="1" ht="19.350000000000001" customHeight="1" x14ac:dyDescent="0.2">
      <c r="A10" s="452" t="s">
        <v>1</v>
      </c>
      <c r="B10" s="453" t="s">
        <v>61</v>
      </c>
      <c r="C10" s="454"/>
      <c r="D10" s="451" t="s">
        <v>23</v>
      </c>
      <c r="E10" s="451"/>
      <c r="F10"/>
      <c r="G10"/>
      <c r="H10"/>
      <c r="I10"/>
      <c r="J10" s="101"/>
      <c r="K10" s="102"/>
      <c r="L10" s="101"/>
    </row>
    <row r="11" spans="1:12" ht="27" customHeight="1" x14ac:dyDescent="0.2">
      <c r="A11" s="452"/>
      <c r="B11" s="455"/>
      <c r="C11" s="456"/>
      <c r="D11" s="183" t="s">
        <v>316</v>
      </c>
      <c r="E11" s="183" t="s">
        <v>60</v>
      </c>
      <c r="F11" s="32"/>
      <c r="G11" s="32"/>
      <c r="H11" s="32"/>
      <c r="I11" s="32"/>
      <c r="J11" s="97"/>
      <c r="K11" s="97"/>
      <c r="L11" s="97"/>
    </row>
    <row r="12" spans="1:12" ht="27" customHeight="1" x14ac:dyDescent="0.2">
      <c r="A12" s="452"/>
      <c r="B12" s="457"/>
      <c r="C12" s="458"/>
      <c r="D12" s="451" t="s">
        <v>134</v>
      </c>
      <c r="E12" s="451"/>
      <c r="F12" s="32"/>
      <c r="G12" s="32"/>
      <c r="H12" s="32"/>
      <c r="I12" s="32"/>
      <c r="J12" s="97"/>
      <c r="K12" s="88"/>
      <c r="L12" s="97"/>
    </row>
    <row r="13" spans="1:12" ht="27" customHeight="1" x14ac:dyDescent="0.2">
      <c r="A13" s="184" t="s">
        <v>51</v>
      </c>
      <c r="B13" s="271">
        <v>22735</v>
      </c>
      <c r="C13" s="267"/>
      <c r="D13" s="166">
        <f>IF(B13*70%/12&lt;($D$8*80%),($D$8*80%),(B13*70%/12))</f>
        <v>1441.44</v>
      </c>
      <c r="E13" s="166">
        <f>IF(B13*85%/12&lt;D8,D8,B13*85%/12)</f>
        <v>1801.8</v>
      </c>
      <c r="F13" s="34"/>
      <c r="J13" s="97"/>
      <c r="K13" s="88"/>
      <c r="L13" s="97"/>
    </row>
    <row r="14" spans="1:12" ht="27" customHeight="1" x14ac:dyDescent="0.2">
      <c r="A14" s="184" t="s">
        <v>52</v>
      </c>
      <c r="B14" s="246">
        <v>23909</v>
      </c>
      <c r="C14" s="267"/>
      <c r="D14" s="166">
        <f t="shared" ref="D14:D20" si="0">IF(B14*70%/12&lt;($D$8*80%),($D$8*80%),(B14*70%/12))</f>
        <v>1441.44</v>
      </c>
      <c r="E14" s="166">
        <f>IF(B14*85%/12&lt;D8,D8,B14*85%/12)</f>
        <v>1801.8</v>
      </c>
      <c r="F14" s="34"/>
      <c r="J14" s="97"/>
      <c r="K14" s="88"/>
      <c r="L14" s="97"/>
    </row>
    <row r="15" spans="1:12" ht="27" customHeight="1" x14ac:dyDescent="0.2">
      <c r="A15" s="184" t="s">
        <v>53</v>
      </c>
      <c r="B15" s="246">
        <v>25403</v>
      </c>
      <c r="C15" s="267"/>
      <c r="D15" s="166">
        <f t="shared" si="0"/>
        <v>1481.8416666666665</v>
      </c>
      <c r="E15" s="166">
        <f>IF(B15*85%/12&lt;D8,D8,B15*85%/12)</f>
        <v>1801.8</v>
      </c>
      <c r="F15" s="34"/>
      <c r="J15" s="97"/>
      <c r="K15" s="88"/>
      <c r="L15" s="97"/>
    </row>
    <row r="16" spans="1:12" ht="27" customHeight="1" x14ac:dyDescent="0.2">
      <c r="A16" s="184" t="s">
        <v>54</v>
      </c>
      <c r="B16" s="246">
        <v>28280</v>
      </c>
      <c r="C16" s="267"/>
      <c r="D16" s="166">
        <f t="shared" si="0"/>
        <v>1649.6666666666667</v>
      </c>
      <c r="E16" s="166">
        <f>IF(B16*85%/12&lt;D8,D8,B16*85%/12)</f>
        <v>2003.1666666666667</v>
      </c>
      <c r="F16" s="34"/>
      <c r="J16" s="97"/>
      <c r="K16" s="88"/>
      <c r="L16" s="97"/>
    </row>
    <row r="17" spans="1:12" ht="27" customHeight="1" x14ac:dyDescent="0.2">
      <c r="A17" s="184" t="s">
        <v>55</v>
      </c>
      <c r="B17" s="246">
        <v>32217</v>
      </c>
      <c r="C17" s="267"/>
      <c r="D17" s="166">
        <f t="shared" si="0"/>
        <v>1879.3249999999998</v>
      </c>
      <c r="E17" s="166">
        <f>IF(B17*85%/12&lt;D8,D8,B17*85%/12)</f>
        <v>2282.0374999999999</v>
      </c>
      <c r="F17" s="34"/>
      <c r="J17" s="97"/>
      <c r="K17" s="88"/>
      <c r="L17" s="97"/>
    </row>
    <row r="18" spans="1:12" ht="27" customHeight="1" x14ac:dyDescent="0.2">
      <c r="A18" s="184" t="s">
        <v>56</v>
      </c>
      <c r="B18" s="246">
        <v>38230</v>
      </c>
      <c r="C18" s="267"/>
      <c r="D18" s="166">
        <f t="shared" si="0"/>
        <v>2230.0833333333335</v>
      </c>
      <c r="E18" s="166">
        <f>IF(B18*85%/12&lt;D8,D8,B18*85%/12)</f>
        <v>2707.9583333333335</v>
      </c>
      <c r="F18" s="34"/>
      <c r="J18" s="97"/>
      <c r="K18" s="88"/>
      <c r="L18" s="97"/>
    </row>
    <row r="19" spans="1:12" ht="27" customHeight="1" x14ac:dyDescent="0.2">
      <c r="A19" s="184" t="s">
        <v>57</v>
      </c>
      <c r="B19" s="246">
        <v>44384</v>
      </c>
      <c r="C19" s="267"/>
      <c r="D19" s="166">
        <f t="shared" si="0"/>
        <v>2589.0666666666666</v>
      </c>
      <c r="E19" s="166">
        <f>IF(B19*85%/12&lt;D8,D8,B19*85%/12)</f>
        <v>3143.8666666666668</v>
      </c>
      <c r="F19" s="34"/>
    </row>
    <row r="20" spans="1:12" ht="21.6" customHeight="1" x14ac:dyDescent="0.2">
      <c r="A20" s="184" t="s">
        <v>58</v>
      </c>
      <c r="B20" s="246">
        <v>54405</v>
      </c>
      <c r="C20" s="267"/>
      <c r="D20" s="166">
        <f t="shared" si="0"/>
        <v>3173.625</v>
      </c>
      <c r="E20" s="166">
        <f>IF(B20*85%/12&lt;D8,D8,B20*85%/12)</f>
        <v>3853.6875</v>
      </c>
      <c r="F20" s="34"/>
    </row>
    <row r="22" spans="1:12" x14ac:dyDescent="0.2">
      <c r="A22" s="442" t="s">
        <v>24</v>
      </c>
      <c r="B22" s="443"/>
      <c r="C22" s="443"/>
      <c r="D22" s="443"/>
      <c r="E22" s="443"/>
      <c r="F22" s="443"/>
      <c r="G22" s="443"/>
      <c r="H22" s="443"/>
      <c r="I22" s="444"/>
    </row>
    <row r="23" spans="1:12" ht="15" x14ac:dyDescent="0.2">
      <c r="A23" s="118" t="s">
        <v>59</v>
      </c>
      <c r="B23" s="171" t="s">
        <v>62</v>
      </c>
      <c r="C23" s="171"/>
      <c r="D23" s="172"/>
      <c r="E23" s="172"/>
      <c r="F23" s="172"/>
      <c r="G23" s="172"/>
      <c r="H23" s="117"/>
      <c r="I23" s="119"/>
    </row>
    <row r="24" spans="1:12" ht="15" x14ac:dyDescent="0.2">
      <c r="A24" s="118" t="s">
        <v>60</v>
      </c>
      <c r="B24" s="171" t="s">
        <v>63</v>
      </c>
      <c r="C24" s="171"/>
      <c r="D24" s="172"/>
      <c r="E24" s="172"/>
      <c r="F24" s="172"/>
      <c r="G24" s="172"/>
      <c r="H24" s="117"/>
      <c r="I24" s="119"/>
    </row>
    <row r="25" spans="1:12" ht="12.6" customHeight="1" x14ac:dyDescent="0.2">
      <c r="A25" s="120"/>
      <c r="B25" s="117"/>
      <c r="C25" s="117"/>
      <c r="D25" s="117"/>
      <c r="E25" s="117"/>
      <c r="F25" s="117"/>
      <c r="G25" s="117"/>
      <c r="H25" s="117"/>
      <c r="I25" s="119"/>
    </row>
    <row r="26" spans="1:12" x14ac:dyDescent="0.2">
      <c r="A26" s="121" t="s">
        <v>28</v>
      </c>
      <c r="B26" s="117"/>
      <c r="C26" s="117"/>
      <c r="D26" s="117"/>
      <c r="E26" s="117"/>
      <c r="F26" s="117"/>
      <c r="G26" s="117"/>
      <c r="H26" s="117"/>
      <c r="I26" s="119"/>
    </row>
    <row r="27" spans="1:12" x14ac:dyDescent="0.2">
      <c r="A27" s="445"/>
      <c r="B27" s="446"/>
      <c r="C27" s="446"/>
      <c r="D27" s="446"/>
      <c r="E27" s="446"/>
      <c r="F27" s="446"/>
      <c r="G27" s="446"/>
      <c r="H27" s="446"/>
      <c r="I27" s="447"/>
    </row>
    <row r="28" spans="1:12" ht="23.85" customHeight="1" x14ac:dyDescent="0.2">
      <c r="A28" s="448" t="s">
        <v>337</v>
      </c>
      <c r="B28" s="449"/>
      <c r="C28" s="449"/>
      <c r="D28" s="449"/>
      <c r="E28" s="449"/>
      <c r="F28" s="449"/>
      <c r="G28" s="449"/>
      <c r="H28" s="449"/>
      <c r="I28" s="450"/>
    </row>
    <row r="30" spans="1:12" ht="15" x14ac:dyDescent="0.25">
      <c r="H30" s="123" t="s">
        <v>289</v>
      </c>
      <c r="I30" s="332" t="s">
        <v>348</v>
      </c>
    </row>
  </sheetData>
  <sheetProtection algorithmName="SHA-512" hashValue="lmUQt7rXlsVwjZQeXGj6+NXP5JW2gwaPg0wEv1hCMwcF/2jgGM/lwJ4wh5NGiCRNrlGHxz+pAVKBCW45WgtQhQ==" saltValue="PZzqva/BB3fz6VTbfe4PHQ==" spinCount="100000" sheet="1" objects="1" scenarios="1"/>
  <mergeCells count="9">
    <mergeCell ref="A2:I2"/>
    <mergeCell ref="G1:I1"/>
    <mergeCell ref="A22:I22"/>
    <mergeCell ref="A27:I27"/>
    <mergeCell ref="A28:I28"/>
    <mergeCell ref="D12:E12"/>
    <mergeCell ref="A10:A12"/>
    <mergeCell ref="D10:E10"/>
    <mergeCell ref="B10:C12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9"/>
  <sheetViews>
    <sheetView showGridLines="0" zoomScale="80" zoomScaleNormal="80" workbookViewId="0"/>
  </sheetViews>
  <sheetFormatPr baseColWidth="10" defaultRowHeight="12.75" x14ac:dyDescent="0.2"/>
  <cols>
    <col min="1" max="1" width="42.42578125" customWidth="1"/>
    <col min="2" max="2" width="17" customWidth="1"/>
    <col min="3" max="3" width="4" customWidth="1"/>
    <col min="4" max="5" width="14.5703125" customWidth="1"/>
    <col min="6" max="6" width="15.28515625" bestFit="1" customWidth="1"/>
    <col min="9" max="9" width="10.5703125" style="86"/>
  </cols>
  <sheetData>
    <row r="1" spans="1:11" x14ac:dyDescent="0.2">
      <c r="A1" s="126" t="s">
        <v>349</v>
      </c>
      <c r="B1" s="128"/>
      <c r="C1" s="347" t="s">
        <v>219</v>
      </c>
      <c r="D1" s="347"/>
      <c r="E1" s="347"/>
      <c r="I1"/>
    </row>
    <row r="2" spans="1:11" ht="33.75" x14ac:dyDescent="0.2">
      <c r="A2" s="369" t="s">
        <v>193</v>
      </c>
      <c r="B2" s="369"/>
      <c r="C2" s="369"/>
      <c r="D2" s="369"/>
      <c r="E2" s="369"/>
      <c r="F2" s="129"/>
      <c r="G2" s="129"/>
      <c r="H2" s="129"/>
    </row>
    <row r="4" spans="1:11" ht="15" x14ac:dyDescent="0.2">
      <c r="A4" s="19" t="s">
        <v>18</v>
      </c>
      <c r="B4" s="330">
        <v>45597</v>
      </c>
      <c r="C4" s="96"/>
      <c r="D4" s="18"/>
      <c r="E4" s="19"/>
      <c r="F4" s="18"/>
      <c r="G4" s="18"/>
    </row>
    <row r="5" spans="1:11" ht="15" x14ac:dyDescent="0.2">
      <c r="A5" s="19" t="s">
        <v>17</v>
      </c>
      <c r="B5" s="137" t="s">
        <v>25</v>
      </c>
      <c r="C5" s="20"/>
      <c r="D5" s="20"/>
      <c r="E5" s="19"/>
      <c r="F5" s="18"/>
      <c r="G5" s="18"/>
    </row>
    <row r="6" spans="1:11" ht="15" x14ac:dyDescent="0.2">
      <c r="A6" s="19" t="s">
        <v>22</v>
      </c>
      <c r="B6" s="137" t="s">
        <v>205</v>
      </c>
      <c r="C6" s="20"/>
      <c r="D6" s="20"/>
      <c r="E6" s="20"/>
      <c r="F6" s="18"/>
      <c r="G6" s="18"/>
    </row>
    <row r="7" spans="1:11" ht="14.25" x14ac:dyDescent="0.2">
      <c r="B7" s="173"/>
    </row>
    <row r="8" spans="1:11" ht="15" x14ac:dyDescent="0.2">
      <c r="A8" s="332" t="s">
        <v>348</v>
      </c>
      <c r="B8" s="139">
        <v>1801.8</v>
      </c>
    </row>
    <row r="9" spans="1:11" ht="24.6" customHeight="1" x14ac:dyDescent="0.2">
      <c r="I9" s="112"/>
    </row>
    <row r="10" spans="1:11" ht="25.35" customHeight="1" x14ac:dyDescent="0.2">
      <c r="A10" s="451" t="s">
        <v>1</v>
      </c>
      <c r="B10" s="459" t="s">
        <v>12</v>
      </c>
      <c r="C10" s="459"/>
      <c r="D10" s="387" t="s">
        <v>23</v>
      </c>
      <c r="E10" s="439"/>
      <c r="F10" s="388"/>
      <c r="I10" s="113"/>
    </row>
    <row r="11" spans="1:11" ht="15.75" x14ac:dyDescent="0.2">
      <c r="A11" s="451"/>
      <c r="B11" s="459"/>
      <c r="C11" s="459"/>
      <c r="D11" s="387" t="s">
        <v>234</v>
      </c>
      <c r="E11" s="388"/>
      <c r="F11" s="183" t="s">
        <v>223</v>
      </c>
      <c r="I11" s="113"/>
    </row>
    <row r="12" spans="1:11" ht="15.75" x14ac:dyDescent="0.2">
      <c r="A12" s="451"/>
      <c r="B12" s="459"/>
      <c r="C12" s="459"/>
      <c r="D12" s="183" t="s">
        <v>147</v>
      </c>
      <c r="E12" s="183" t="s">
        <v>228</v>
      </c>
      <c r="F12" s="183" t="s">
        <v>21</v>
      </c>
      <c r="I12" s="113"/>
    </row>
    <row r="13" spans="1:11" ht="39.75" customHeight="1" x14ac:dyDescent="0.2">
      <c r="A13" s="194" t="s">
        <v>152</v>
      </c>
      <c r="B13" s="327">
        <v>20600</v>
      </c>
      <c r="C13" s="326" t="s">
        <v>303</v>
      </c>
      <c r="D13" s="195">
        <f t="shared" ref="D13:D23" si="0">B13*70%/12</f>
        <v>1201.6666666666665</v>
      </c>
      <c r="E13" s="195">
        <f t="shared" ref="E13:E23" si="1">B13*80%/12</f>
        <v>1373.3333333333333</v>
      </c>
      <c r="F13" s="196">
        <f>IF(B13*85%/12&gt;=B8,B13*85%/12,B8)</f>
        <v>1801.8</v>
      </c>
      <c r="I13" s="113"/>
      <c r="K13" s="33"/>
    </row>
    <row r="14" spans="1:11" ht="39.75" customHeight="1" x14ac:dyDescent="0.2">
      <c r="A14" s="194" t="s">
        <v>138</v>
      </c>
      <c r="B14" s="460">
        <v>23000</v>
      </c>
      <c r="C14" s="461"/>
      <c r="D14" s="195">
        <f t="shared" si="0"/>
        <v>1341.6666666666665</v>
      </c>
      <c r="E14" s="195">
        <f t="shared" si="1"/>
        <v>1533.3333333333333</v>
      </c>
      <c r="F14" s="197">
        <f>IF(B14*85%/12&gt;=B8,B14*85%/12,B8)</f>
        <v>1801.8</v>
      </c>
      <c r="I14" s="113"/>
    </row>
    <row r="15" spans="1:11" ht="39.75" customHeight="1" x14ac:dyDescent="0.2">
      <c r="A15" s="194" t="s">
        <v>139</v>
      </c>
      <c r="B15" s="460">
        <v>26300</v>
      </c>
      <c r="C15" s="461"/>
      <c r="D15" s="195">
        <f t="shared" si="0"/>
        <v>1534.1666666666667</v>
      </c>
      <c r="E15" s="195">
        <f t="shared" si="1"/>
        <v>1753.3333333333333</v>
      </c>
      <c r="F15" s="197">
        <f>IF(B15*85%/12&gt;=B8,B15*85%/12,B8)</f>
        <v>1862.9166666666667</v>
      </c>
      <c r="I15" s="113"/>
    </row>
    <row r="16" spans="1:11" ht="39.75" customHeight="1" x14ac:dyDescent="0.2">
      <c r="A16" s="194" t="s">
        <v>153</v>
      </c>
      <c r="B16" s="460">
        <v>27000</v>
      </c>
      <c r="C16" s="461"/>
      <c r="D16" s="195">
        <f t="shared" si="0"/>
        <v>1575</v>
      </c>
      <c r="E16" s="195">
        <f t="shared" si="1"/>
        <v>1800</v>
      </c>
      <c r="F16" s="197">
        <f>IF(B16*85%/12&gt;=B8,B16*85%/12,B8)</f>
        <v>1912.5</v>
      </c>
      <c r="I16" s="113"/>
    </row>
    <row r="17" spans="1:14" ht="39.75" customHeight="1" x14ac:dyDescent="0.2">
      <c r="A17" s="194" t="s">
        <v>140</v>
      </c>
      <c r="B17" s="460">
        <v>29000</v>
      </c>
      <c r="C17" s="461"/>
      <c r="D17" s="195">
        <f t="shared" si="0"/>
        <v>1691.6666666666667</v>
      </c>
      <c r="E17" s="195">
        <f t="shared" si="1"/>
        <v>1933.3333333333333</v>
      </c>
      <c r="F17" s="197">
        <f>IF(B17*85%/12&gt;=B8,B17*85%/12,B8)</f>
        <v>2054.1666666666665</v>
      </c>
      <c r="I17" s="113"/>
    </row>
    <row r="18" spans="1:14" ht="39.75" customHeight="1" x14ac:dyDescent="0.2">
      <c r="A18" s="194" t="s">
        <v>141</v>
      </c>
      <c r="B18" s="460">
        <v>27200</v>
      </c>
      <c r="C18" s="461"/>
      <c r="D18" s="195">
        <f t="shared" si="0"/>
        <v>1586.6666666666667</v>
      </c>
      <c r="E18" s="195">
        <f t="shared" si="1"/>
        <v>1813.3333333333333</v>
      </c>
      <c r="F18" s="197">
        <f>IF(B18*85%/12&gt;=B8,B18*85%/12,B8)</f>
        <v>1926.6666666666667</v>
      </c>
      <c r="I18" s="113"/>
    </row>
    <row r="19" spans="1:14" ht="39.75" customHeight="1" x14ac:dyDescent="0.2">
      <c r="A19" s="194" t="s">
        <v>142</v>
      </c>
      <c r="B19" s="460">
        <v>27000</v>
      </c>
      <c r="C19" s="461"/>
      <c r="D19" s="195">
        <f t="shared" si="0"/>
        <v>1575</v>
      </c>
      <c r="E19" s="195">
        <f t="shared" si="1"/>
        <v>1800</v>
      </c>
      <c r="F19" s="197">
        <f>IF(B19*85%/12&gt;=B8,B19*85%/12,B8)</f>
        <v>1912.5</v>
      </c>
      <c r="I19" s="113"/>
    </row>
    <row r="20" spans="1:14" ht="39.75" customHeight="1" x14ac:dyDescent="0.2">
      <c r="A20" s="194" t="s">
        <v>143</v>
      </c>
      <c r="B20" s="460">
        <v>35300</v>
      </c>
      <c r="C20" s="461"/>
      <c r="D20" s="195">
        <f t="shared" si="0"/>
        <v>2059.1666666666665</v>
      </c>
      <c r="E20" s="195">
        <f t="shared" si="1"/>
        <v>2353.3333333333335</v>
      </c>
      <c r="F20" s="197">
        <f>IF(B20*85%/12&gt;=B8,B20*85%/12,B8)</f>
        <v>2500.4166666666665</v>
      </c>
      <c r="I20" s="113"/>
    </row>
    <row r="21" spans="1:14" ht="39.75" customHeight="1" x14ac:dyDescent="0.2">
      <c r="A21" s="194" t="s">
        <v>144</v>
      </c>
      <c r="B21" s="460">
        <v>29000</v>
      </c>
      <c r="C21" s="461"/>
      <c r="D21" s="195">
        <f t="shared" si="0"/>
        <v>1691.6666666666667</v>
      </c>
      <c r="E21" s="195">
        <f t="shared" si="1"/>
        <v>1933.3333333333333</v>
      </c>
      <c r="F21" s="197">
        <f>IF(B21*85%/12&gt;=B8,B21*85%/12,B8)</f>
        <v>2054.1666666666665</v>
      </c>
      <c r="I21" s="113"/>
    </row>
    <row r="22" spans="1:14" s="50" customFormat="1" ht="39.75" customHeight="1" x14ac:dyDescent="0.2">
      <c r="A22" s="194" t="s">
        <v>145</v>
      </c>
      <c r="B22" s="460">
        <v>20700</v>
      </c>
      <c r="C22" s="461"/>
      <c r="D22" s="195">
        <f t="shared" si="0"/>
        <v>1207.4999999999998</v>
      </c>
      <c r="E22" s="195">
        <f t="shared" si="1"/>
        <v>1380</v>
      </c>
      <c r="F22" s="197">
        <f>IF(B22*85%/12&gt;=B8,B22*85%/12,B8)</f>
        <v>1801.8</v>
      </c>
      <c r="G22"/>
      <c r="H22"/>
      <c r="I22" s="114"/>
    </row>
    <row r="23" spans="1:14" s="50" customFormat="1" ht="39.75" customHeight="1" x14ac:dyDescent="0.2">
      <c r="A23" s="194" t="s">
        <v>146</v>
      </c>
      <c r="B23" s="460">
        <v>26500</v>
      </c>
      <c r="C23" s="461"/>
      <c r="D23" s="198">
        <f t="shared" si="0"/>
        <v>1545.8333333333333</v>
      </c>
      <c r="E23" s="198">
        <f t="shared" si="1"/>
        <v>1766.6666666666667</v>
      </c>
      <c r="F23" s="196">
        <f>IF(B23*85%/12&gt;=B8,B23*85%/12,B8)</f>
        <v>1877.0833333333333</v>
      </c>
      <c r="G23"/>
      <c r="H23"/>
      <c r="I23" s="114"/>
    </row>
    <row r="24" spans="1:14" s="50" customFormat="1" ht="27.6" customHeight="1" x14ac:dyDescent="0.2">
      <c r="A24" s="436" t="s">
        <v>331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</row>
    <row r="25" spans="1:14" x14ac:dyDescent="0.2">
      <c r="A25" s="59"/>
      <c r="B25" s="44"/>
      <c r="C25" s="60"/>
      <c r="D25" s="60"/>
      <c r="E25" s="61"/>
      <c r="F25" s="50"/>
      <c r="G25" s="50"/>
      <c r="H25" s="50"/>
    </row>
    <row r="26" spans="1:14" x14ac:dyDescent="0.2">
      <c r="A26" s="50"/>
      <c r="B26" s="50"/>
      <c r="C26" s="50"/>
      <c r="D26" s="50"/>
      <c r="E26" s="50"/>
      <c r="F26" s="50"/>
      <c r="G26" s="50"/>
      <c r="H26" s="50"/>
    </row>
    <row r="27" spans="1:14" x14ac:dyDescent="0.2">
      <c r="A27" s="35" t="s">
        <v>24</v>
      </c>
      <c r="B27" s="36"/>
      <c r="C27" s="36"/>
      <c r="D27" s="36"/>
      <c r="E27" s="37"/>
    </row>
    <row r="28" spans="1:14" x14ac:dyDescent="0.2">
      <c r="A28" s="85" t="s">
        <v>167</v>
      </c>
      <c r="B28" s="38"/>
      <c r="C28" s="38"/>
      <c r="D28" s="38"/>
      <c r="E28" s="39"/>
    </row>
    <row r="29" spans="1:14" x14ac:dyDescent="0.2">
      <c r="A29" s="49" t="s">
        <v>84</v>
      </c>
      <c r="B29" s="38"/>
      <c r="C29" s="38"/>
      <c r="D29" s="38"/>
      <c r="E29" s="39"/>
    </row>
    <row r="30" spans="1:14" x14ac:dyDescent="0.2">
      <c r="A30" s="49" t="s">
        <v>85</v>
      </c>
      <c r="B30" s="38"/>
      <c r="C30" s="38"/>
      <c r="D30" s="38"/>
      <c r="E30" s="39"/>
    </row>
    <row r="31" spans="1:14" x14ac:dyDescent="0.2">
      <c r="A31" s="111" t="s">
        <v>169</v>
      </c>
      <c r="B31" s="38"/>
      <c r="C31" s="38"/>
      <c r="D31" s="38"/>
      <c r="E31" s="39"/>
    </row>
    <row r="32" spans="1:14" x14ac:dyDescent="0.2">
      <c r="A32" s="85" t="s">
        <v>168</v>
      </c>
      <c r="B32" s="38"/>
      <c r="C32" s="38"/>
      <c r="D32" s="38"/>
      <c r="E32" s="39"/>
    </row>
    <row r="33" spans="1:9" x14ac:dyDescent="0.2">
      <c r="A33" s="49"/>
      <c r="B33" s="38"/>
      <c r="C33" s="38"/>
      <c r="D33" s="38"/>
      <c r="E33" s="39"/>
    </row>
    <row r="34" spans="1:9" x14ac:dyDescent="0.2">
      <c r="A34" s="70" t="s">
        <v>28</v>
      </c>
      <c r="B34" s="38"/>
      <c r="C34" s="38"/>
      <c r="D34" s="38"/>
      <c r="E34" s="39"/>
    </row>
    <row r="35" spans="1:9" x14ac:dyDescent="0.2">
      <c r="A35" s="71" t="s">
        <v>311</v>
      </c>
      <c r="B35" s="41"/>
      <c r="C35" s="41"/>
      <c r="D35" s="41"/>
      <c r="E35" s="42"/>
    </row>
    <row r="38" spans="1:9" ht="15" x14ac:dyDescent="0.25">
      <c r="D38" s="123" t="s">
        <v>288</v>
      </c>
      <c r="E38" s="258" t="s">
        <v>347</v>
      </c>
    </row>
    <row r="39" spans="1:9" x14ac:dyDescent="0.2">
      <c r="I39"/>
    </row>
  </sheetData>
  <sheetProtection algorithmName="SHA-512" hashValue="9snXopsATGG4UeLmxevIk7vEDpMzDCoH0eCt4MiQhnxZhNR4cnMSz6lpX7qXGHUgzQ200Tz6qOWuWWEkLn9FVA==" saltValue="oZTbTyRUZIm/BNvjv6tv4g==" spinCount="100000" sheet="1" objects="1" scenarios="1"/>
  <mergeCells count="17">
    <mergeCell ref="B22:C22"/>
    <mergeCell ref="B23:C23"/>
    <mergeCell ref="D10:F10"/>
    <mergeCell ref="D11:E11"/>
    <mergeCell ref="A24:N24"/>
    <mergeCell ref="B15:C15"/>
    <mergeCell ref="B16:C16"/>
    <mergeCell ref="B17:C17"/>
    <mergeCell ref="B18:C18"/>
    <mergeCell ref="B19:C19"/>
    <mergeCell ref="B20:C20"/>
    <mergeCell ref="B21:C21"/>
    <mergeCell ref="C1:E1"/>
    <mergeCell ref="A2:E2"/>
    <mergeCell ref="A10:A12"/>
    <mergeCell ref="B10:C12"/>
    <mergeCell ref="B14:C14"/>
  </mergeCells>
  <pageMargins left="0.23622047244094491" right="0.23622047244094491" top="0.74803149606299213" bottom="0.74803149606299213" header="0.31496062992125984" footer="0.31496062992125984"/>
  <pageSetup paperSize="9" scale="84" orientation="portrait" r:id="rId1"/>
  <colBreaks count="1" manualBreakCount="1">
    <brk id="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225E-BCE2-4825-B5E7-7D838AC924B4}">
  <sheetPr>
    <pageSetUpPr fitToPage="1"/>
  </sheetPr>
  <dimension ref="A1:J34"/>
  <sheetViews>
    <sheetView showGridLines="0" zoomScale="70" zoomScaleNormal="70" workbookViewId="0">
      <selection activeCell="M19" sqref="M19"/>
    </sheetView>
  </sheetViews>
  <sheetFormatPr baseColWidth="10" defaultColWidth="11.5703125" defaultRowHeight="12.75" x14ac:dyDescent="0.2"/>
  <cols>
    <col min="1" max="1" width="5.42578125" style="285" customWidth="1"/>
    <col min="2" max="2" width="29.42578125" style="285" customWidth="1"/>
    <col min="3" max="3" width="11.5703125" style="285" customWidth="1"/>
    <col min="4" max="4" width="16.42578125" style="285" customWidth="1"/>
    <col min="5" max="5" width="5.5703125" style="285" customWidth="1"/>
    <col min="6" max="6" width="16" style="285" customWidth="1"/>
    <col min="7" max="7" width="6.42578125" style="285" customWidth="1"/>
    <col min="8" max="8" width="13.5703125" style="285" customWidth="1"/>
    <col min="9" max="9" width="8.42578125" style="285" bestFit="1" customWidth="1"/>
    <col min="10" max="10" width="14" style="285" customWidth="1"/>
    <col min="11" max="16384" width="11.5703125" style="285"/>
  </cols>
  <sheetData>
    <row r="1" spans="1:10" x14ac:dyDescent="0.2">
      <c r="A1" s="126" t="s">
        <v>349</v>
      </c>
      <c r="B1" s="128"/>
      <c r="C1" s="128"/>
      <c r="D1" s="128"/>
      <c r="E1" s="128"/>
      <c r="H1" s="347" t="s">
        <v>219</v>
      </c>
      <c r="I1" s="347"/>
      <c r="J1" s="347"/>
    </row>
    <row r="2" spans="1:10" ht="33.75" x14ac:dyDescent="0.25">
      <c r="A2" s="369" t="s">
        <v>194</v>
      </c>
      <c r="B2" s="369"/>
      <c r="C2" s="369"/>
      <c r="D2" s="369"/>
      <c r="E2" s="369"/>
      <c r="F2" s="369"/>
      <c r="G2" s="369"/>
      <c r="H2" s="369"/>
      <c r="I2" s="141"/>
      <c r="J2" s="141"/>
    </row>
    <row r="3" spans="1:10" ht="15" x14ac:dyDescent="0.2">
      <c r="B3" s="53" t="s">
        <v>103</v>
      </c>
      <c r="C3" s="53"/>
      <c r="D3" s="53"/>
      <c r="E3" s="20" t="s">
        <v>103</v>
      </c>
      <c r="F3" s="20"/>
      <c r="G3" s="20"/>
      <c r="H3" s="20"/>
      <c r="I3" s="18"/>
    </row>
    <row r="4" spans="1:10" ht="15" x14ac:dyDescent="0.2">
      <c r="I4" s="20"/>
    </row>
    <row r="5" spans="1:10" ht="15" x14ac:dyDescent="0.2">
      <c r="B5" s="53" t="s">
        <v>18</v>
      </c>
      <c r="C5" s="355">
        <v>45748</v>
      </c>
      <c r="D5" s="355"/>
      <c r="E5" s="138"/>
      <c r="G5" s="96"/>
      <c r="H5" s="96"/>
      <c r="I5" s="20"/>
    </row>
    <row r="6" spans="1:10" ht="15" x14ac:dyDescent="0.2">
      <c r="B6" s="53" t="s">
        <v>17</v>
      </c>
      <c r="C6" s="283" t="s">
        <v>25</v>
      </c>
      <c r="D6" s="150"/>
      <c r="E6" s="138"/>
      <c r="G6" s="20"/>
      <c r="H6" s="20"/>
      <c r="I6" s="20"/>
    </row>
    <row r="7" spans="1:10" ht="15" x14ac:dyDescent="0.2">
      <c r="B7" s="53" t="s">
        <v>22</v>
      </c>
      <c r="C7" s="283" t="s">
        <v>116</v>
      </c>
      <c r="D7" s="150"/>
      <c r="E7" s="138"/>
      <c r="G7" s="20"/>
      <c r="H7" s="20"/>
      <c r="I7" s="20"/>
    </row>
    <row r="8" spans="1:10" ht="15" x14ac:dyDescent="0.2">
      <c r="B8" s="53"/>
      <c r="C8" s="151" t="s">
        <v>117</v>
      </c>
      <c r="D8" s="150"/>
      <c r="E8" s="138"/>
      <c r="G8" s="20"/>
      <c r="H8" s="20"/>
      <c r="I8" s="20"/>
    </row>
    <row r="9" spans="1:10" ht="15" x14ac:dyDescent="0.2">
      <c r="B9" s="53"/>
      <c r="C9" s="283"/>
      <c r="D9" s="150"/>
      <c r="E9" s="138"/>
      <c r="G9" s="20"/>
      <c r="H9" s="20"/>
      <c r="I9" s="20"/>
      <c r="J9" s="20"/>
    </row>
    <row r="10" spans="1:10" ht="12.6" customHeight="1" x14ac:dyDescent="0.2">
      <c r="B10" s="332" t="s">
        <v>348</v>
      </c>
      <c r="C10" s="283"/>
      <c r="D10" s="139">
        <v>1801.8</v>
      </c>
      <c r="E10" s="138"/>
      <c r="G10" s="20"/>
      <c r="H10" s="20"/>
    </row>
    <row r="11" spans="1:10" s="22" customFormat="1" ht="23.1" customHeight="1" x14ac:dyDescent="0.2">
      <c r="A11" s="285"/>
      <c r="B11" s="284"/>
      <c r="C11" s="283"/>
      <c r="D11" s="283"/>
      <c r="E11" s="283"/>
      <c r="F11" s="284"/>
      <c r="G11" s="20"/>
      <c r="H11" s="20"/>
    </row>
    <row r="12" spans="1:10" hidden="1" x14ac:dyDescent="0.2">
      <c r="B12" s="174"/>
      <c r="C12" s="174"/>
      <c r="D12" s="174"/>
      <c r="E12" s="174"/>
      <c r="F12" s="174"/>
      <c r="G12" s="174"/>
      <c r="H12" s="174"/>
      <c r="I12" s="175"/>
    </row>
    <row r="13" spans="1:10" ht="15.75" x14ac:dyDescent="0.2">
      <c r="A13" s="485" t="s">
        <v>106</v>
      </c>
      <c r="B13" s="98" t="s">
        <v>95</v>
      </c>
      <c r="C13" s="98" t="s">
        <v>104</v>
      </c>
      <c r="D13" s="99" t="s">
        <v>112</v>
      </c>
      <c r="E13" s="500" t="s">
        <v>96</v>
      </c>
      <c r="F13" s="501"/>
      <c r="G13" s="500" t="s">
        <v>97</v>
      </c>
      <c r="H13" s="502"/>
      <c r="I13" s="499" t="s">
        <v>98</v>
      </c>
      <c r="J13" s="499"/>
    </row>
    <row r="14" spans="1:10" ht="33" customHeight="1" x14ac:dyDescent="0.2">
      <c r="A14" s="486"/>
      <c r="B14" s="494" t="s">
        <v>113</v>
      </c>
      <c r="C14" s="55" t="s">
        <v>108</v>
      </c>
      <c r="D14" s="291">
        <v>2392.2800000000002</v>
      </c>
      <c r="E14" s="497">
        <v>0.7</v>
      </c>
      <c r="F14" s="288">
        <f>D14*70%</f>
        <v>1674.596</v>
      </c>
      <c r="G14" s="503">
        <v>0.7</v>
      </c>
      <c r="H14" s="288">
        <f>D14*70%</f>
        <v>1674.596</v>
      </c>
      <c r="I14" s="506">
        <v>0.85</v>
      </c>
      <c r="J14" s="200">
        <f>D14*85%</f>
        <v>2033.4380000000001</v>
      </c>
    </row>
    <row r="15" spans="1:10" ht="54.75" customHeight="1" x14ac:dyDescent="0.2">
      <c r="A15" s="486"/>
      <c r="B15" s="495"/>
      <c r="C15" s="55" t="s">
        <v>109</v>
      </c>
      <c r="D15" s="291">
        <v>2276.02</v>
      </c>
      <c r="E15" s="498"/>
      <c r="F15" s="288">
        <f>D15*70%</f>
        <v>1593.2139999999999</v>
      </c>
      <c r="G15" s="504"/>
      <c r="H15" s="288">
        <f>D15*70%</f>
        <v>1593.2139999999999</v>
      </c>
      <c r="I15" s="507"/>
      <c r="J15" s="288">
        <f>D15*85%</f>
        <v>1934.617</v>
      </c>
    </row>
    <row r="16" spans="1:10" ht="33" customHeight="1" x14ac:dyDescent="0.2">
      <c r="A16" s="486"/>
      <c r="B16" s="496" t="s">
        <v>99</v>
      </c>
      <c r="C16" s="55" t="s">
        <v>110</v>
      </c>
      <c r="D16" s="291">
        <v>2643.81</v>
      </c>
      <c r="E16" s="497">
        <v>0.7</v>
      </c>
      <c r="F16" s="288">
        <f>D16*70%</f>
        <v>1850.6669999999999</v>
      </c>
      <c r="G16" s="503">
        <v>0.7</v>
      </c>
      <c r="H16" s="288">
        <f>D16*70%</f>
        <v>1850.6669999999999</v>
      </c>
      <c r="I16" s="490">
        <v>0.85</v>
      </c>
      <c r="J16" s="288">
        <f>D16*85%</f>
        <v>2247.2384999999999</v>
      </c>
    </row>
    <row r="17" spans="1:10" ht="33" customHeight="1" x14ac:dyDescent="0.2">
      <c r="A17" s="486"/>
      <c r="B17" s="495"/>
      <c r="C17" s="55" t="s">
        <v>111</v>
      </c>
      <c r="D17" s="291">
        <v>2517.4899999999998</v>
      </c>
      <c r="E17" s="508"/>
      <c r="F17" s="199">
        <f>D17*70%</f>
        <v>1762.2429999999997</v>
      </c>
      <c r="G17" s="505"/>
      <c r="H17" s="199">
        <f>D17*70%</f>
        <v>1762.2429999999997</v>
      </c>
      <c r="I17" s="491"/>
      <c r="J17" s="199">
        <f>D17*85%</f>
        <v>2139.8664999999996</v>
      </c>
    </row>
    <row r="18" spans="1:10" ht="33" customHeight="1" x14ac:dyDescent="0.2">
      <c r="A18" s="486"/>
      <c r="B18" s="54" t="s">
        <v>100</v>
      </c>
      <c r="C18" s="483" t="s">
        <v>105</v>
      </c>
      <c r="D18" s="484"/>
      <c r="E18" s="488" t="s">
        <v>114</v>
      </c>
      <c r="F18" s="489"/>
      <c r="G18" s="287"/>
      <c r="H18" s="287"/>
      <c r="I18" s="287"/>
      <c r="J18" s="287"/>
    </row>
    <row r="19" spans="1:10" ht="33" customHeight="1" x14ac:dyDescent="0.2">
      <c r="A19" s="487"/>
      <c r="B19" s="56" t="s">
        <v>101</v>
      </c>
      <c r="C19" s="492" t="s">
        <v>105</v>
      </c>
      <c r="D19" s="493"/>
      <c r="E19" s="488" t="s">
        <v>114</v>
      </c>
      <c r="F19" s="489"/>
      <c r="G19" s="143"/>
      <c r="H19" s="143"/>
      <c r="I19" s="143"/>
      <c r="J19" s="143"/>
    </row>
    <row r="20" spans="1:10" ht="44.1" customHeight="1" x14ac:dyDescent="0.2"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10" s="22" customFormat="1" ht="41.1" customHeight="1" x14ac:dyDescent="0.2">
      <c r="A21" s="478" t="s">
        <v>107</v>
      </c>
      <c r="B21" s="472" t="s">
        <v>86</v>
      </c>
      <c r="C21" s="473"/>
      <c r="D21" s="178" t="s">
        <v>91</v>
      </c>
      <c r="E21" s="462" t="s">
        <v>96</v>
      </c>
      <c r="F21" s="463"/>
      <c r="G21" s="462" t="s">
        <v>97</v>
      </c>
      <c r="H21" s="463"/>
      <c r="I21" s="470" t="s">
        <v>98</v>
      </c>
      <c r="J21" s="471"/>
    </row>
    <row r="22" spans="1:10" ht="35.1" customHeight="1" x14ac:dyDescent="0.2">
      <c r="A22" s="479"/>
      <c r="B22" s="474" t="s">
        <v>131</v>
      </c>
      <c r="C22" s="475"/>
      <c r="D22" s="480">
        <f>D10</f>
        <v>1801.8</v>
      </c>
      <c r="E22" s="57">
        <v>0.9</v>
      </c>
      <c r="F22" s="286">
        <f>D22*90%</f>
        <v>1621.62</v>
      </c>
      <c r="G22" s="57">
        <v>0.9</v>
      </c>
      <c r="H22" s="286">
        <f>D22*90%</f>
        <v>1621.62</v>
      </c>
      <c r="I22" s="464">
        <f>D22</f>
        <v>1801.8</v>
      </c>
      <c r="J22" s="465"/>
    </row>
    <row r="23" spans="1:10" ht="38.25" customHeight="1" x14ac:dyDescent="0.2">
      <c r="A23" s="479"/>
      <c r="B23" s="474" t="s">
        <v>115</v>
      </c>
      <c r="C23" s="475"/>
      <c r="D23" s="481"/>
      <c r="E23" s="57">
        <v>0.65</v>
      </c>
      <c r="F23" s="286">
        <f>D22*65%</f>
        <v>1171.17</v>
      </c>
      <c r="G23" s="57">
        <v>0.8</v>
      </c>
      <c r="H23" s="286">
        <f>D22*80%</f>
        <v>1441.44</v>
      </c>
      <c r="I23" s="466"/>
      <c r="J23" s="467"/>
    </row>
    <row r="24" spans="1:10" ht="15" x14ac:dyDescent="0.2">
      <c r="A24" s="479"/>
      <c r="B24" s="476" t="s">
        <v>102</v>
      </c>
      <c r="C24" s="477"/>
      <c r="D24" s="482"/>
      <c r="E24" s="177">
        <v>0.55000000000000004</v>
      </c>
      <c r="F24" s="286">
        <f>D22*55%</f>
        <v>990.99</v>
      </c>
      <c r="G24" s="177">
        <v>0.7</v>
      </c>
      <c r="H24" s="286">
        <f>D22*70%</f>
        <v>1261.26</v>
      </c>
      <c r="I24" s="468"/>
      <c r="J24" s="469"/>
    </row>
    <row r="26" spans="1:10" ht="36.6" customHeight="1" x14ac:dyDescent="0.2"/>
    <row r="27" spans="1:10" x14ac:dyDescent="0.2">
      <c r="A27" s="72" t="s">
        <v>28</v>
      </c>
      <c r="B27" s="36"/>
      <c r="C27" s="36"/>
      <c r="D27" s="36"/>
      <c r="E27" s="36"/>
      <c r="F27" s="36"/>
      <c r="G27" s="36"/>
      <c r="H27" s="36"/>
      <c r="I27" s="36"/>
      <c r="J27" s="37"/>
    </row>
    <row r="28" spans="1:10" ht="60" customHeight="1" x14ac:dyDescent="0.2">
      <c r="A28" s="607" t="s">
        <v>356</v>
      </c>
      <c r="B28" s="608"/>
      <c r="C28" s="608"/>
      <c r="D28" s="608"/>
      <c r="E28" s="608"/>
      <c r="F28" s="608"/>
      <c r="G28" s="608"/>
      <c r="H28" s="608"/>
      <c r="I28" s="608"/>
      <c r="J28" s="609"/>
    </row>
    <row r="34" spans="9:10" ht="15" x14ac:dyDescent="0.25">
      <c r="I34" s="123" t="s">
        <v>287</v>
      </c>
      <c r="J34" s="258" t="s">
        <v>355</v>
      </c>
    </row>
  </sheetData>
  <sheetProtection algorithmName="SHA-512" hashValue="KKlY7XBYesUCs7pOPFp/aDr8ogY3JNx3qMwz8Iq+ixAASesMlV7H3URBRBdkmo1UBBsAA5BxMElgIbfjVoOhkQ==" saltValue="7bjsYPdTZifY684NyM7Sgg==" spinCount="100000" sheet="1" objects="1" scenarios="1"/>
  <mergeCells count="30">
    <mergeCell ref="E19:F19"/>
    <mergeCell ref="I16:I17"/>
    <mergeCell ref="C19:D19"/>
    <mergeCell ref="C5:D5"/>
    <mergeCell ref="B14:B15"/>
    <mergeCell ref="B16:B17"/>
    <mergeCell ref="E14:E15"/>
    <mergeCell ref="I13:J13"/>
    <mergeCell ref="E13:F13"/>
    <mergeCell ref="G13:H13"/>
    <mergeCell ref="G14:G15"/>
    <mergeCell ref="G16:G17"/>
    <mergeCell ref="I14:I15"/>
    <mergeCell ref="E16:E17"/>
    <mergeCell ref="G21:H21"/>
    <mergeCell ref="A28:J28"/>
    <mergeCell ref="H1:J1"/>
    <mergeCell ref="I22:J24"/>
    <mergeCell ref="I21:J21"/>
    <mergeCell ref="B21:C21"/>
    <mergeCell ref="B22:C22"/>
    <mergeCell ref="B23:C23"/>
    <mergeCell ref="B24:C24"/>
    <mergeCell ref="A2:H2"/>
    <mergeCell ref="A21:A24"/>
    <mergeCell ref="D22:D24"/>
    <mergeCell ref="C18:D18"/>
    <mergeCell ref="E21:F21"/>
    <mergeCell ref="A13:A19"/>
    <mergeCell ref="E18:F18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9"/>
  <sheetViews>
    <sheetView showGridLines="0" zoomScale="80" zoomScaleNormal="80" workbookViewId="0">
      <selection activeCell="B19" sqref="B19:H19"/>
    </sheetView>
  </sheetViews>
  <sheetFormatPr baseColWidth="10" defaultRowHeight="12.75" x14ac:dyDescent="0.2"/>
  <cols>
    <col min="1" max="1" width="12.42578125" customWidth="1"/>
    <col min="2" max="2" width="22" customWidth="1"/>
    <col min="3" max="3" width="21.5703125" customWidth="1"/>
    <col min="4" max="4" width="3.42578125" bestFit="1" customWidth="1"/>
    <col min="5" max="5" width="25.42578125" customWidth="1"/>
    <col min="6" max="6" width="14.5703125" customWidth="1"/>
    <col min="7" max="7" width="16.42578125" customWidth="1"/>
    <col min="8" max="8" width="17.42578125" customWidth="1"/>
  </cols>
  <sheetData>
    <row r="1" spans="1:8" x14ac:dyDescent="0.2">
      <c r="A1" s="126" t="s">
        <v>349</v>
      </c>
      <c r="B1" s="128"/>
      <c r="C1" s="128"/>
      <c r="D1" s="128"/>
      <c r="E1" s="128"/>
      <c r="F1" s="347" t="s">
        <v>219</v>
      </c>
      <c r="G1" s="347"/>
      <c r="H1" s="347"/>
    </row>
    <row r="2" spans="1:8" ht="33.75" x14ac:dyDescent="0.2">
      <c r="A2" s="369" t="s">
        <v>195</v>
      </c>
      <c r="B2" s="369"/>
      <c r="C2" s="369"/>
      <c r="D2" s="369"/>
      <c r="E2" s="369"/>
      <c r="F2" s="369"/>
      <c r="G2" s="369"/>
      <c r="H2" s="369"/>
    </row>
    <row r="4" spans="1:8" ht="15" x14ac:dyDescent="0.2">
      <c r="A4" s="366" t="s">
        <v>18</v>
      </c>
      <c r="B4" s="366"/>
      <c r="C4" s="355">
        <v>45597</v>
      </c>
      <c r="D4" s="355"/>
    </row>
    <row r="5" spans="1:8" ht="15" x14ac:dyDescent="0.2">
      <c r="A5" s="366" t="s">
        <v>17</v>
      </c>
      <c r="B5" s="366"/>
      <c r="C5" s="354" t="s">
        <v>25</v>
      </c>
      <c r="D5" s="354"/>
    </row>
    <row r="6" spans="1:8" ht="15" x14ac:dyDescent="0.2">
      <c r="A6" s="366" t="s">
        <v>22</v>
      </c>
      <c r="B6" s="366"/>
      <c r="C6" s="137" t="s">
        <v>206</v>
      </c>
      <c r="D6" s="137"/>
    </row>
    <row r="7" spans="1:8" ht="15" x14ac:dyDescent="0.2">
      <c r="A7" s="19"/>
      <c r="B7" s="19"/>
      <c r="C7" s="137"/>
      <c r="D7" s="137"/>
    </row>
    <row r="8" spans="1:8" ht="15" x14ac:dyDescent="0.2">
      <c r="A8" s="332" t="s">
        <v>348</v>
      </c>
      <c r="B8" s="19"/>
      <c r="C8" s="139">
        <v>1801.8</v>
      </c>
      <c r="D8" s="137"/>
    </row>
    <row r="9" spans="1:8" ht="35.1" customHeight="1" thickBot="1" x14ac:dyDescent="0.25">
      <c r="A9" s="19"/>
      <c r="B9" s="19"/>
      <c r="C9" s="20"/>
      <c r="D9" s="20"/>
    </row>
    <row r="10" spans="1:8" ht="69.75" customHeight="1" thickBot="1" x14ac:dyDescent="0.25">
      <c r="A10" s="179" t="s">
        <v>132</v>
      </c>
      <c r="B10" s="540" t="s">
        <v>68</v>
      </c>
      <c r="C10" s="540"/>
      <c r="D10" s="540" t="s">
        <v>69</v>
      </c>
      <c r="E10" s="540"/>
      <c r="F10" s="540" t="s">
        <v>70</v>
      </c>
      <c r="G10" s="540"/>
      <c r="H10" s="541"/>
    </row>
    <row r="11" spans="1:8" ht="33.6" customHeight="1" x14ac:dyDescent="0.2">
      <c r="A11" s="537" t="s">
        <v>71</v>
      </c>
      <c r="B11" s="542" t="s">
        <v>72</v>
      </c>
      <c r="C11" s="542"/>
      <c r="D11" s="542" t="s">
        <v>73</v>
      </c>
      <c r="E11" s="542"/>
      <c r="F11" s="542" t="s">
        <v>74</v>
      </c>
      <c r="G11" s="542"/>
      <c r="H11" s="543"/>
    </row>
    <row r="12" spans="1:8" ht="29.85" customHeight="1" x14ac:dyDescent="0.2">
      <c r="A12" s="538"/>
      <c r="B12" s="544">
        <f>C8*55%</f>
        <v>990.99</v>
      </c>
      <c r="C12" s="544"/>
      <c r="D12" s="544">
        <f>C8*65%</f>
        <v>1171.17</v>
      </c>
      <c r="E12" s="544"/>
      <c r="F12" s="544">
        <f>C8*80%</f>
        <v>1441.44</v>
      </c>
      <c r="G12" s="544"/>
      <c r="H12" s="545"/>
    </row>
    <row r="13" spans="1:8" ht="34.5" customHeight="1" x14ac:dyDescent="0.2">
      <c r="A13" s="538"/>
      <c r="B13" s="546" t="s">
        <v>79</v>
      </c>
      <c r="C13" s="546"/>
      <c r="D13" s="546" t="s">
        <v>80</v>
      </c>
      <c r="E13" s="546"/>
      <c r="F13" s="546" t="s">
        <v>81</v>
      </c>
      <c r="G13" s="546"/>
      <c r="H13" s="547"/>
    </row>
    <row r="14" spans="1:8" ht="25.35" customHeight="1" thickBot="1" x14ac:dyDescent="0.25">
      <c r="A14" s="539"/>
      <c r="B14" s="532">
        <f>C8*65%</f>
        <v>1171.17</v>
      </c>
      <c r="C14" s="532"/>
      <c r="D14" s="532">
        <f>C8*70%</f>
        <v>1261.26</v>
      </c>
      <c r="E14" s="532"/>
      <c r="F14" s="532">
        <f>C8*85%</f>
        <v>1531.53</v>
      </c>
      <c r="G14" s="532"/>
      <c r="H14" s="533"/>
    </row>
    <row r="15" spans="1:8" ht="35.1" customHeight="1" x14ac:dyDescent="0.2">
      <c r="A15" s="537" t="s">
        <v>75</v>
      </c>
      <c r="B15" s="542" t="s">
        <v>76</v>
      </c>
      <c r="C15" s="542"/>
      <c r="D15" s="542" t="s">
        <v>74</v>
      </c>
      <c r="E15" s="542"/>
      <c r="F15" s="542" t="s">
        <v>77</v>
      </c>
      <c r="G15" s="542"/>
      <c r="H15" s="543"/>
    </row>
    <row r="16" spans="1:8" ht="23.85" customHeight="1" x14ac:dyDescent="0.2">
      <c r="A16" s="538"/>
      <c r="B16" s="544">
        <f>C8*70%</f>
        <v>1261.26</v>
      </c>
      <c r="C16" s="544"/>
      <c r="D16" s="544">
        <f>C8*80%</f>
        <v>1441.44</v>
      </c>
      <c r="E16" s="544"/>
      <c r="F16" s="544">
        <f>C8*85%</f>
        <v>1531.53</v>
      </c>
      <c r="G16" s="544"/>
      <c r="H16" s="545"/>
    </row>
    <row r="17" spans="1:23" ht="43.35" customHeight="1" x14ac:dyDescent="0.2">
      <c r="A17" s="538"/>
      <c r="B17" s="546" t="s">
        <v>82</v>
      </c>
      <c r="C17" s="546"/>
      <c r="D17" s="546" t="s">
        <v>81</v>
      </c>
      <c r="E17" s="546"/>
      <c r="F17" s="546" t="s">
        <v>83</v>
      </c>
      <c r="G17" s="546"/>
      <c r="H17" s="547"/>
    </row>
    <row r="18" spans="1:23" ht="24.75" customHeight="1" x14ac:dyDescent="0.2">
      <c r="A18" s="560"/>
      <c r="B18" s="556">
        <f>C8*80%</f>
        <v>1441.44</v>
      </c>
      <c r="C18" s="556"/>
      <c r="D18" s="556">
        <f>C8*85%</f>
        <v>1531.53</v>
      </c>
      <c r="E18" s="556"/>
      <c r="F18" s="556">
        <f>C8*90%</f>
        <v>1621.62</v>
      </c>
      <c r="G18" s="556"/>
      <c r="H18" s="561"/>
    </row>
    <row r="19" spans="1:23" ht="32.1" customHeight="1" x14ac:dyDescent="0.2">
      <c r="A19" s="553" t="s">
        <v>78</v>
      </c>
      <c r="B19" s="562" t="s">
        <v>308</v>
      </c>
      <c r="C19" s="563"/>
      <c r="D19" s="563"/>
      <c r="E19" s="563"/>
      <c r="F19" s="563"/>
      <c r="G19" s="563"/>
      <c r="H19" s="564"/>
    </row>
    <row r="20" spans="1:23" ht="26.1" customHeight="1" x14ac:dyDescent="0.2">
      <c r="A20" s="554"/>
      <c r="B20" s="557" t="s">
        <v>326</v>
      </c>
      <c r="C20" s="558"/>
      <c r="D20" s="558"/>
      <c r="E20" s="558"/>
      <c r="F20" s="558"/>
      <c r="G20" s="558"/>
      <c r="H20" s="559"/>
    </row>
    <row r="21" spans="1:23" ht="43.35" customHeight="1" x14ac:dyDescent="0.2">
      <c r="A21" s="555"/>
      <c r="B21" s="550" t="s">
        <v>332</v>
      </c>
      <c r="C21" s="551"/>
      <c r="D21" s="551"/>
      <c r="E21" s="551"/>
      <c r="F21" s="551"/>
      <c r="G21" s="551"/>
      <c r="H21" s="552"/>
    </row>
    <row r="22" spans="1:23" x14ac:dyDescent="0.2">
      <c r="B22" s="228"/>
      <c r="C22" s="30"/>
      <c r="D22" s="30"/>
      <c r="E22" s="30"/>
      <c r="F22" s="30"/>
      <c r="G22" s="30"/>
      <c r="H22" s="30"/>
    </row>
    <row r="23" spans="1:23" x14ac:dyDescent="0.2">
      <c r="B23" s="228"/>
      <c r="C23" s="30"/>
      <c r="D23" s="30"/>
      <c r="E23" s="30"/>
      <c r="F23" s="30"/>
      <c r="G23" s="30"/>
      <c r="H23" s="30"/>
    </row>
    <row r="25" spans="1:23" ht="15.75" x14ac:dyDescent="0.25">
      <c r="A25" s="514" t="s">
        <v>269</v>
      </c>
      <c r="B25" s="514"/>
      <c r="C25" s="514"/>
      <c r="D25" s="514"/>
      <c r="E25" s="514"/>
      <c r="F25" s="514"/>
      <c r="G25" s="514"/>
      <c r="H25" s="514"/>
      <c r="U25" s="220"/>
      <c r="V25" s="220"/>
      <c r="W25" s="220"/>
    </row>
    <row r="26" spans="1:23" ht="15" x14ac:dyDescent="0.25">
      <c r="A26" s="220"/>
      <c r="B26" s="220"/>
      <c r="C26" s="220"/>
      <c r="D26" s="220"/>
      <c r="E26" s="220"/>
      <c r="F26" s="221"/>
      <c r="G26" s="221"/>
      <c r="H26" s="220"/>
      <c r="I26" s="220"/>
      <c r="J26" s="220"/>
      <c r="U26" s="220"/>
      <c r="V26" s="220"/>
      <c r="W26" s="220"/>
    </row>
    <row r="27" spans="1:23" ht="15" x14ac:dyDescent="0.25">
      <c r="A27" s="220"/>
      <c r="B27" s="220"/>
      <c r="C27" s="220"/>
      <c r="D27" s="220"/>
      <c r="E27" s="272"/>
      <c r="U27" s="220"/>
      <c r="V27" s="220"/>
      <c r="W27" s="220"/>
    </row>
    <row r="28" spans="1:23" ht="49.9" customHeight="1" thickBot="1" x14ac:dyDescent="0.3">
      <c r="A28" s="222" t="s">
        <v>270</v>
      </c>
      <c r="B28" s="223" t="s">
        <v>271</v>
      </c>
      <c r="C28" s="517" t="s">
        <v>272</v>
      </c>
      <c r="D28" s="518"/>
      <c r="E28" s="272"/>
      <c r="F28" s="229" t="s">
        <v>278</v>
      </c>
      <c r="G28" s="229" t="s">
        <v>341</v>
      </c>
      <c r="Q28" s="220"/>
      <c r="R28" s="220"/>
      <c r="S28" s="220"/>
    </row>
    <row r="29" spans="1:23" ht="15.75" x14ac:dyDescent="0.2">
      <c r="A29" s="515" t="s">
        <v>273</v>
      </c>
      <c r="B29" s="224">
        <v>170</v>
      </c>
      <c r="C29" s="519">
        <v>21429.75</v>
      </c>
      <c r="D29" s="520"/>
      <c r="E29" s="272"/>
      <c r="F29" s="231">
        <f t="shared" ref="F29:F40" si="0">85%*(C29/12)</f>
        <v>1517.940625</v>
      </c>
      <c r="G29" s="233">
        <f>$C$8</f>
        <v>1801.8</v>
      </c>
      <c r="H29" s="230" t="s">
        <v>325</v>
      </c>
    </row>
    <row r="30" spans="1:23" ht="15.75" x14ac:dyDescent="0.2">
      <c r="A30" s="511"/>
      <c r="B30" s="225">
        <v>175</v>
      </c>
      <c r="C30" s="521">
        <v>21817.77</v>
      </c>
      <c r="D30" s="522"/>
      <c r="E30" s="272"/>
      <c r="F30" s="232">
        <f t="shared" si="0"/>
        <v>1545.425375</v>
      </c>
      <c r="G30" s="233">
        <f t="shared" ref="G30:G33" si="1">$C$8</f>
        <v>1801.8</v>
      </c>
      <c r="H30" s="230" t="s">
        <v>325</v>
      </c>
    </row>
    <row r="31" spans="1:23" ht="15.75" x14ac:dyDescent="0.2">
      <c r="A31" s="511"/>
      <c r="B31" s="225">
        <v>180</v>
      </c>
      <c r="C31" s="521">
        <v>22205.8</v>
      </c>
      <c r="D31" s="522"/>
      <c r="E31" s="272"/>
      <c r="F31" s="232">
        <f t="shared" si="0"/>
        <v>1572.9108333333334</v>
      </c>
      <c r="G31" s="233">
        <f t="shared" si="1"/>
        <v>1801.8</v>
      </c>
      <c r="H31" s="230" t="s">
        <v>325</v>
      </c>
    </row>
    <row r="32" spans="1:23" ht="16.5" thickBot="1" x14ac:dyDescent="0.25">
      <c r="A32" s="516"/>
      <c r="B32" s="226">
        <v>200</v>
      </c>
      <c r="C32" s="509">
        <v>23757.9</v>
      </c>
      <c r="D32" s="523"/>
      <c r="E32" s="272"/>
      <c r="F32" s="232">
        <f>85%*(C32/12)</f>
        <v>1682.8512499999999</v>
      </c>
      <c r="G32" s="233">
        <f t="shared" si="1"/>
        <v>1801.8</v>
      </c>
      <c r="H32" s="230" t="s">
        <v>325</v>
      </c>
    </row>
    <row r="33" spans="1:19" ht="15.75" x14ac:dyDescent="0.2">
      <c r="A33" s="511" t="s">
        <v>274</v>
      </c>
      <c r="B33" s="225">
        <v>220</v>
      </c>
      <c r="C33" s="526">
        <v>25310</v>
      </c>
      <c r="D33" s="527"/>
      <c r="E33" s="272"/>
      <c r="F33" s="338">
        <f>85%*(C33/12)</f>
        <v>1792.7916666666665</v>
      </c>
      <c r="G33" s="339">
        <f t="shared" si="1"/>
        <v>1801.8</v>
      </c>
      <c r="H33" s="340" t="s">
        <v>325</v>
      </c>
      <c r="I33" s="50"/>
      <c r="J33" s="50"/>
      <c r="K33" s="50"/>
      <c r="L33" s="50"/>
      <c r="M33" s="50"/>
    </row>
    <row r="34" spans="1:19" ht="15.75" x14ac:dyDescent="0.25">
      <c r="A34" s="511"/>
      <c r="B34" s="225">
        <v>260</v>
      </c>
      <c r="C34" s="524">
        <v>28414.2</v>
      </c>
      <c r="D34" s="525"/>
      <c r="E34" s="272"/>
      <c r="F34" s="233">
        <f t="shared" si="0"/>
        <v>2012.6724999999999</v>
      </c>
      <c r="G34" s="220"/>
      <c r="Q34" s="220"/>
      <c r="R34" s="220"/>
      <c r="S34" s="220"/>
    </row>
    <row r="35" spans="1:19" ht="16.5" thickBot="1" x14ac:dyDescent="0.3">
      <c r="A35" s="512"/>
      <c r="B35" s="226">
        <v>280</v>
      </c>
      <c r="C35" s="528">
        <v>29966.3</v>
      </c>
      <c r="D35" s="529"/>
      <c r="E35" s="272"/>
      <c r="F35" s="233">
        <f t="shared" si="0"/>
        <v>2122.6129166666665</v>
      </c>
      <c r="G35" s="220"/>
      <c r="Q35" s="220"/>
      <c r="R35" s="220"/>
      <c r="S35" s="220"/>
    </row>
    <row r="36" spans="1:19" ht="15.75" x14ac:dyDescent="0.25">
      <c r="A36" s="513" t="s">
        <v>275</v>
      </c>
      <c r="B36" s="225">
        <v>330</v>
      </c>
      <c r="C36" s="530">
        <v>33846.550000000003</v>
      </c>
      <c r="D36" s="531"/>
      <c r="E36" s="272"/>
      <c r="F36" s="233">
        <f t="shared" si="0"/>
        <v>2397.4639583333333</v>
      </c>
      <c r="G36" s="220"/>
      <c r="Q36" s="220"/>
      <c r="R36" s="220"/>
      <c r="S36" s="220"/>
    </row>
    <row r="37" spans="1:19" ht="16.5" thickBot="1" x14ac:dyDescent="0.3">
      <c r="A37" s="512"/>
      <c r="B37" s="226">
        <v>385</v>
      </c>
      <c r="C37" s="509">
        <v>38114.82</v>
      </c>
      <c r="D37" s="510"/>
      <c r="E37" s="272"/>
      <c r="F37" s="233">
        <f t="shared" si="0"/>
        <v>2699.7997500000001</v>
      </c>
      <c r="G37" s="220"/>
      <c r="Q37" s="220"/>
      <c r="R37" s="220"/>
      <c r="S37" s="220"/>
    </row>
    <row r="38" spans="1:19" ht="15.75" x14ac:dyDescent="0.25">
      <c r="A38" s="513" t="s">
        <v>276</v>
      </c>
      <c r="B38" s="225">
        <v>450</v>
      </c>
      <c r="C38" s="530">
        <v>43159.15</v>
      </c>
      <c r="D38" s="531"/>
      <c r="E38" s="272"/>
      <c r="F38" s="233">
        <f t="shared" si="0"/>
        <v>3057.1064583333332</v>
      </c>
      <c r="G38" s="220"/>
      <c r="Q38" s="220"/>
      <c r="R38" s="220"/>
      <c r="S38" s="220"/>
    </row>
    <row r="39" spans="1:19" ht="16.5" thickBot="1" x14ac:dyDescent="0.3">
      <c r="A39" s="512"/>
      <c r="B39" s="226">
        <v>500</v>
      </c>
      <c r="C39" s="509">
        <v>47039.4</v>
      </c>
      <c r="D39" s="510"/>
      <c r="E39" s="272"/>
      <c r="F39" s="233">
        <f t="shared" si="0"/>
        <v>3331.9575</v>
      </c>
      <c r="G39" s="220"/>
      <c r="Q39" s="220"/>
      <c r="R39" s="220"/>
      <c r="S39" s="220"/>
    </row>
    <row r="40" spans="1:19" ht="16.5" thickBot="1" x14ac:dyDescent="0.3">
      <c r="A40" s="227" t="s">
        <v>277</v>
      </c>
      <c r="B40" s="226">
        <v>600</v>
      </c>
      <c r="C40" s="548">
        <v>54799.9</v>
      </c>
      <c r="D40" s="549"/>
      <c r="E40" s="272"/>
      <c r="F40" s="234">
        <f t="shared" si="0"/>
        <v>3881.6595833333336</v>
      </c>
      <c r="G40" s="220"/>
      <c r="Q40" s="220"/>
      <c r="R40" s="220"/>
      <c r="S40" s="220"/>
    </row>
    <row r="43" spans="1:19" x14ac:dyDescent="0.2">
      <c r="A43" s="180" t="s">
        <v>28</v>
      </c>
      <c r="B43" s="36"/>
      <c r="C43" s="36"/>
      <c r="D43" s="36"/>
      <c r="E43" s="36"/>
      <c r="F43" s="36"/>
      <c r="G43" s="36"/>
      <c r="H43" s="37"/>
    </row>
    <row r="44" spans="1:19" x14ac:dyDescent="0.2">
      <c r="A44" s="49" t="s">
        <v>148</v>
      </c>
      <c r="B44" s="38"/>
      <c r="C44" s="38"/>
      <c r="D44" s="38"/>
      <c r="E44" s="38"/>
      <c r="F44" s="38"/>
      <c r="G44" s="38"/>
      <c r="H44" s="39"/>
    </row>
    <row r="45" spans="1:19" x14ac:dyDescent="0.2">
      <c r="A45" s="85" t="s">
        <v>330</v>
      </c>
      <c r="B45" s="38"/>
      <c r="C45" s="38"/>
      <c r="D45" s="38"/>
      <c r="E45" s="38"/>
      <c r="F45" s="38"/>
      <c r="G45" s="38"/>
      <c r="H45" s="39"/>
    </row>
    <row r="46" spans="1:19" ht="9.6" customHeight="1" x14ac:dyDescent="0.2">
      <c r="A46" s="534"/>
      <c r="B46" s="535"/>
      <c r="C46" s="535"/>
      <c r="D46" s="535"/>
      <c r="E46" s="535"/>
      <c r="F46" s="535"/>
      <c r="G46" s="535"/>
      <c r="H46" s="536"/>
    </row>
    <row r="49" spans="7:8" ht="15" x14ac:dyDescent="0.25">
      <c r="G49" s="123" t="s">
        <v>286</v>
      </c>
      <c r="H49" s="258" t="s">
        <v>347</v>
      </c>
    </row>
  </sheetData>
  <sheetProtection algorithmName="SHA-512" hashValue="6PiJKs7ywg4732WmqZWRSJ03kG+q2X5uLtCgF0W8V+jd/Wmk71yhBnPcBLYn2NAueAFVLCCbZBoq3cckGQrCOQ==" saltValue="Rsju56SJ0D7husOLEe2A6Q==" spinCount="100000" sheet="1" objects="1" scenarios="1"/>
  <mergeCells count="59">
    <mergeCell ref="C40:D40"/>
    <mergeCell ref="B17:C17"/>
    <mergeCell ref="B21:H21"/>
    <mergeCell ref="A19:A21"/>
    <mergeCell ref="D15:E15"/>
    <mergeCell ref="D16:E16"/>
    <mergeCell ref="D17:E17"/>
    <mergeCell ref="D18:E18"/>
    <mergeCell ref="B20:H20"/>
    <mergeCell ref="B18:C18"/>
    <mergeCell ref="A15:A18"/>
    <mergeCell ref="F17:H17"/>
    <mergeCell ref="F18:H18"/>
    <mergeCell ref="B19:H19"/>
    <mergeCell ref="F15:H15"/>
    <mergeCell ref="F16:H16"/>
    <mergeCell ref="F13:H13"/>
    <mergeCell ref="D10:E10"/>
    <mergeCell ref="B15:C15"/>
    <mergeCell ref="B16:C16"/>
    <mergeCell ref="B12:C12"/>
    <mergeCell ref="D12:E12"/>
    <mergeCell ref="D13:E13"/>
    <mergeCell ref="D14:E14"/>
    <mergeCell ref="B13:C13"/>
    <mergeCell ref="B14:C14"/>
    <mergeCell ref="D11:E11"/>
    <mergeCell ref="C38:D38"/>
    <mergeCell ref="F14:H14"/>
    <mergeCell ref="A46:H46"/>
    <mergeCell ref="A11:A14"/>
    <mergeCell ref="F1:H1"/>
    <mergeCell ref="F10:H10"/>
    <mergeCell ref="F11:H11"/>
    <mergeCell ref="A6:B6"/>
    <mergeCell ref="A2:H2"/>
    <mergeCell ref="B10:C10"/>
    <mergeCell ref="B11:C11"/>
    <mergeCell ref="A4:B4"/>
    <mergeCell ref="C4:D4"/>
    <mergeCell ref="A5:B5"/>
    <mergeCell ref="C5:D5"/>
    <mergeCell ref="F12:H12"/>
    <mergeCell ref="C39:D39"/>
    <mergeCell ref="A33:A35"/>
    <mergeCell ref="A36:A37"/>
    <mergeCell ref="A38:A39"/>
    <mergeCell ref="A25:H25"/>
    <mergeCell ref="A29:A32"/>
    <mergeCell ref="C28:D28"/>
    <mergeCell ref="C29:D29"/>
    <mergeCell ref="C30:D30"/>
    <mergeCell ref="C31:D31"/>
    <mergeCell ref="C32:D32"/>
    <mergeCell ref="C34:D34"/>
    <mergeCell ref="C33:D33"/>
    <mergeCell ref="C35:D35"/>
    <mergeCell ref="C36:D36"/>
    <mergeCell ref="C37:D37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7F66-04D4-4D61-8D54-373D4B7C76CB}">
  <dimension ref="A1:I25"/>
  <sheetViews>
    <sheetView showGridLines="0" zoomScale="80" zoomScaleNormal="80" workbookViewId="0"/>
  </sheetViews>
  <sheetFormatPr baseColWidth="10" defaultColWidth="11.5703125" defaultRowHeight="12.75" x14ac:dyDescent="0.2"/>
  <cols>
    <col min="1" max="1" width="24.42578125" style="285" customWidth="1"/>
    <col min="2" max="7" width="20.5703125" style="285" customWidth="1"/>
    <col min="8" max="16384" width="11.5703125" style="285"/>
  </cols>
  <sheetData>
    <row r="1" spans="1:9" ht="15" x14ac:dyDescent="0.2">
      <c r="A1" s="126" t="s">
        <v>349</v>
      </c>
      <c r="B1" s="202"/>
      <c r="C1" s="202"/>
      <c r="D1" s="202"/>
      <c r="E1" s="128"/>
      <c r="F1" s="347" t="s">
        <v>219</v>
      </c>
      <c r="G1" s="347"/>
      <c r="H1" s="347"/>
    </row>
    <row r="2" spans="1:9" ht="33.75" x14ac:dyDescent="0.25">
      <c r="A2" s="573" t="s">
        <v>306</v>
      </c>
      <c r="B2" s="573"/>
      <c r="C2" s="573"/>
      <c r="D2" s="573"/>
      <c r="E2" s="573"/>
      <c r="F2" s="573"/>
      <c r="G2" s="573"/>
      <c r="H2" s="573"/>
      <c r="I2" s="141"/>
    </row>
    <row r="3" spans="1:9" ht="15.75" x14ac:dyDescent="0.2">
      <c r="A3" s="204" t="s">
        <v>103</v>
      </c>
      <c r="B3" s="204"/>
      <c r="C3" s="204"/>
      <c r="D3" s="205" t="s">
        <v>103</v>
      </c>
      <c r="E3" s="205"/>
      <c r="F3" s="205"/>
      <c r="G3" s="20"/>
      <c r="H3" s="20"/>
    </row>
    <row r="4" spans="1:9" ht="15" x14ac:dyDescent="0.2">
      <c r="A4" s="203"/>
      <c r="B4" s="203"/>
      <c r="C4" s="203"/>
      <c r="D4" s="203"/>
      <c r="E4" s="203"/>
      <c r="F4" s="203"/>
    </row>
    <row r="5" spans="1:9" ht="15.75" x14ac:dyDescent="0.2">
      <c r="A5" s="204" t="s">
        <v>18</v>
      </c>
      <c r="B5" s="330">
        <v>45597</v>
      </c>
      <c r="C5" s="206"/>
      <c r="D5" s="203"/>
      <c r="E5" s="203"/>
      <c r="F5" s="207"/>
      <c r="G5" s="96"/>
      <c r="H5" s="18"/>
    </row>
    <row r="6" spans="1:9" ht="15.75" x14ac:dyDescent="0.2">
      <c r="A6" s="204" t="s">
        <v>17</v>
      </c>
      <c r="B6" s="208" t="s">
        <v>25</v>
      </c>
      <c r="C6" s="208"/>
      <c r="D6" s="203"/>
      <c r="E6" s="203"/>
      <c r="F6" s="205"/>
      <c r="G6" s="20"/>
      <c r="H6" s="20"/>
    </row>
    <row r="7" spans="1:9" ht="15.75" x14ac:dyDescent="0.2">
      <c r="A7" s="204" t="s">
        <v>22</v>
      </c>
      <c r="B7" s="208" t="s">
        <v>237</v>
      </c>
      <c r="C7" s="208"/>
      <c r="D7" s="203"/>
      <c r="E7" s="203"/>
      <c r="F7" s="205"/>
      <c r="G7" s="20"/>
      <c r="H7" s="20"/>
    </row>
    <row r="8" spans="1:9" ht="15.75" x14ac:dyDescent="0.2">
      <c r="A8" s="204"/>
      <c r="B8" s="209" t="s">
        <v>238</v>
      </c>
      <c r="C8" s="210"/>
      <c r="D8" s="203"/>
      <c r="E8" s="203"/>
      <c r="F8" s="205"/>
      <c r="G8" s="20"/>
      <c r="H8" s="20"/>
    </row>
    <row r="9" spans="1:9" ht="15.75" x14ac:dyDescent="0.2">
      <c r="A9" s="204"/>
      <c r="B9" s="208"/>
      <c r="C9" s="210"/>
      <c r="D9" s="203"/>
      <c r="E9" s="203"/>
      <c r="F9" s="205"/>
      <c r="G9" s="20"/>
      <c r="H9" s="20"/>
    </row>
    <row r="10" spans="1:9" ht="15.75" x14ac:dyDescent="0.2">
      <c r="A10" s="332" t="s">
        <v>348</v>
      </c>
      <c r="B10" s="208"/>
      <c r="C10" s="139">
        <v>1801.8</v>
      </c>
      <c r="D10" s="203"/>
      <c r="E10" s="203"/>
      <c r="F10" s="205"/>
      <c r="G10" s="20"/>
      <c r="H10" s="20"/>
    </row>
    <row r="11" spans="1:9" ht="15" x14ac:dyDescent="0.2">
      <c r="A11" s="203"/>
      <c r="B11" s="203"/>
      <c r="C11" s="203"/>
      <c r="D11" s="203"/>
      <c r="E11" s="203"/>
      <c r="F11" s="203"/>
      <c r="G11" s="203"/>
    </row>
    <row r="12" spans="1:9" ht="15" x14ac:dyDescent="0.2">
      <c r="A12" s="203"/>
      <c r="B12" s="203"/>
      <c r="C12" s="203"/>
      <c r="D12" s="203"/>
      <c r="E12" s="203"/>
      <c r="F12" s="203"/>
      <c r="G12" s="203"/>
    </row>
    <row r="13" spans="1:9" ht="78.75" customHeight="1" thickBot="1" x14ac:dyDescent="0.25">
      <c r="A13" s="290" t="s">
        <v>239</v>
      </c>
      <c r="B13" s="574" t="s">
        <v>240</v>
      </c>
      <c r="C13" s="575"/>
      <c r="D13" s="576" t="s">
        <v>241</v>
      </c>
      <c r="E13" s="577"/>
      <c r="F13" s="577"/>
      <c r="G13" s="575"/>
    </row>
    <row r="14" spans="1:9" ht="15" x14ac:dyDescent="0.2">
      <c r="A14" s="211" t="s">
        <v>242</v>
      </c>
      <c r="B14" s="212" t="s">
        <v>243</v>
      </c>
      <c r="C14" s="213" t="s">
        <v>244</v>
      </c>
      <c r="D14" s="212" t="s">
        <v>243</v>
      </c>
      <c r="E14" s="212" t="s">
        <v>244</v>
      </c>
      <c r="F14" s="212" t="s">
        <v>245</v>
      </c>
      <c r="G14" s="213" t="s">
        <v>246</v>
      </c>
    </row>
    <row r="15" spans="1:9" ht="15.75" x14ac:dyDescent="0.2">
      <c r="A15" s="289" t="s">
        <v>247</v>
      </c>
      <c r="B15" s="571" t="s">
        <v>248</v>
      </c>
      <c r="C15" s="572"/>
      <c r="D15" s="571" t="s">
        <v>249</v>
      </c>
      <c r="E15" s="572"/>
      <c r="F15" s="214"/>
      <c r="G15" s="214"/>
    </row>
    <row r="16" spans="1:9" ht="30" x14ac:dyDescent="0.2">
      <c r="A16" s="215" t="s">
        <v>250</v>
      </c>
      <c r="B16" s="216" t="s">
        <v>251</v>
      </c>
      <c r="C16" s="216" t="s">
        <v>252</v>
      </c>
      <c r="D16" s="216" t="s">
        <v>253</v>
      </c>
      <c r="E16" s="216" t="s">
        <v>254</v>
      </c>
      <c r="F16" s="216" t="s">
        <v>255</v>
      </c>
      <c r="G16" s="216" t="s">
        <v>254</v>
      </c>
    </row>
    <row r="17" spans="1:9" ht="31.5" x14ac:dyDescent="0.2">
      <c r="A17" s="215" t="s">
        <v>256</v>
      </c>
      <c r="B17" s="216" t="s">
        <v>257</v>
      </c>
      <c r="C17" s="216" t="s">
        <v>258</v>
      </c>
      <c r="D17" s="216" t="s">
        <v>259</v>
      </c>
      <c r="E17" s="216" t="s">
        <v>260</v>
      </c>
      <c r="F17" s="216" t="s">
        <v>261</v>
      </c>
      <c r="G17" s="216" t="s">
        <v>260</v>
      </c>
    </row>
    <row r="18" spans="1:9" ht="143.25" customHeight="1" x14ac:dyDescent="0.2">
      <c r="A18" s="215" t="s">
        <v>262</v>
      </c>
      <c r="B18" s="216" t="s">
        <v>263</v>
      </c>
      <c r="C18" s="216" t="s">
        <v>264</v>
      </c>
      <c r="D18" s="216" t="s">
        <v>263</v>
      </c>
      <c r="E18" s="216" t="s">
        <v>265</v>
      </c>
      <c r="F18" s="216" t="s">
        <v>265</v>
      </c>
      <c r="G18" s="216" t="s">
        <v>265</v>
      </c>
      <c r="I18" s="217"/>
    </row>
    <row r="19" spans="1:9" ht="15" x14ac:dyDescent="0.2">
      <c r="A19" s="203"/>
      <c r="B19" s="219"/>
      <c r="C19" s="219"/>
      <c r="D19" s="219"/>
      <c r="E19" s="219"/>
      <c r="F19" s="219"/>
      <c r="G19" s="219"/>
      <c r="I19" s="217"/>
    </row>
    <row r="20" spans="1:9" x14ac:dyDescent="0.2">
      <c r="A20" s="578" t="s">
        <v>28</v>
      </c>
      <c r="B20" s="579"/>
      <c r="C20" s="579"/>
      <c r="D20" s="579"/>
      <c r="E20" s="579"/>
      <c r="F20" s="579"/>
      <c r="G20" s="580"/>
    </row>
    <row r="21" spans="1:9" x14ac:dyDescent="0.2">
      <c r="A21" s="565" t="s">
        <v>266</v>
      </c>
      <c r="B21" s="566"/>
      <c r="C21" s="566"/>
      <c r="D21" s="566"/>
      <c r="E21" s="566"/>
      <c r="F21" s="566"/>
      <c r="G21" s="567"/>
    </row>
    <row r="22" spans="1:9" ht="31.9" customHeight="1" x14ac:dyDescent="0.2">
      <c r="A22" s="568" t="s">
        <v>342</v>
      </c>
      <c r="B22" s="569"/>
      <c r="C22" s="569"/>
      <c r="D22" s="569"/>
      <c r="E22" s="569"/>
      <c r="F22" s="569"/>
      <c r="G22" s="570"/>
    </row>
    <row r="23" spans="1:9" ht="15" x14ac:dyDescent="0.2">
      <c r="A23" s="203"/>
      <c r="B23" s="203"/>
      <c r="C23" s="203"/>
      <c r="D23" s="203"/>
      <c r="E23" s="203"/>
      <c r="F23" s="203"/>
      <c r="G23" s="203"/>
    </row>
    <row r="24" spans="1:9" ht="15" x14ac:dyDescent="0.25">
      <c r="G24" s="218" t="s">
        <v>285</v>
      </c>
      <c r="H24" s="258" t="s">
        <v>347</v>
      </c>
    </row>
    <row r="25" spans="1:9" ht="15" x14ac:dyDescent="0.2">
      <c r="A25" s="203"/>
      <c r="B25" s="203"/>
      <c r="C25" s="203"/>
      <c r="D25" s="203"/>
      <c r="E25" s="203"/>
      <c r="F25" s="203"/>
      <c r="G25" s="203"/>
    </row>
  </sheetData>
  <sheetProtection algorithmName="SHA-512" hashValue="oct5juSR2i+K4umTO65zoykcakCdRkoeBXCuivIA7N1KpnO1qVJt/d2/f33XAGBVGZO0i7D2uaE0F6jKNlM5qQ==" saltValue="h2qQ0ltt5AyVe1FsR4AF2g==" spinCount="100000" sheet="1" objects="1" scenarios="1"/>
  <mergeCells count="9">
    <mergeCell ref="A21:G21"/>
    <mergeCell ref="A22:G22"/>
    <mergeCell ref="B15:C15"/>
    <mergeCell ref="D15:E15"/>
    <mergeCell ref="F1:H1"/>
    <mergeCell ref="A2:H2"/>
    <mergeCell ref="B13:C13"/>
    <mergeCell ref="D13:G13"/>
    <mergeCell ref="A20:G20"/>
  </mergeCells>
  <pageMargins left="0.7" right="0.7" top="0.75" bottom="0.75" header="0.3" footer="0.3"/>
  <pageSetup paperSize="9" scale="5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5"/>
  <sheetViews>
    <sheetView showGridLines="0" zoomScale="80" zoomScaleNormal="80" zoomScalePageLayoutView="85" workbookViewId="0">
      <selection activeCell="A2" sqref="A2:F2"/>
    </sheetView>
  </sheetViews>
  <sheetFormatPr baseColWidth="10" defaultRowHeight="12.75" x14ac:dyDescent="0.2"/>
  <cols>
    <col min="1" max="1" width="28.42578125" bestFit="1" customWidth="1"/>
    <col min="2" max="2" width="16" customWidth="1"/>
    <col min="3" max="3" width="17.42578125" customWidth="1"/>
    <col min="4" max="4" width="22.5703125" customWidth="1"/>
    <col min="5" max="5" width="23.42578125" customWidth="1"/>
    <col min="6" max="6" width="11.5703125" bestFit="1" customWidth="1"/>
  </cols>
  <sheetData>
    <row r="1" spans="1:8" x14ac:dyDescent="0.2">
      <c r="A1" s="126" t="s">
        <v>349</v>
      </c>
      <c r="B1" s="128"/>
      <c r="C1" s="128"/>
      <c r="D1" s="128"/>
      <c r="E1" s="347" t="s">
        <v>219</v>
      </c>
      <c r="F1" s="347"/>
      <c r="G1" s="126"/>
    </row>
    <row r="2" spans="1:8" ht="33.75" x14ac:dyDescent="0.2">
      <c r="A2" s="369" t="s">
        <v>197</v>
      </c>
      <c r="B2" s="369"/>
      <c r="C2" s="369"/>
      <c r="D2" s="369"/>
      <c r="E2" s="369"/>
      <c r="F2" s="369"/>
      <c r="G2" s="129"/>
      <c r="H2" s="129"/>
    </row>
    <row r="3" spans="1:8" s="18" customFormat="1" ht="20.100000000000001" customHeight="1" x14ac:dyDescent="0.2">
      <c r="A3"/>
      <c r="B3"/>
      <c r="C3"/>
      <c r="D3"/>
      <c r="E3"/>
      <c r="F3"/>
      <c r="G3"/>
      <c r="H3"/>
    </row>
    <row r="4" spans="1:8" s="18" customFormat="1" ht="20.100000000000001" customHeight="1" x14ac:dyDescent="0.2">
      <c r="A4" s="19" t="s">
        <v>18</v>
      </c>
      <c r="B4" s="330">
        <v>45733</v>
      </c>
      <c r="C4" s="96"/>
      <c r="E4" s="19"/>
    </row>
    <row r="5" spans="1:8" s="18" customFormat="1" ht="20.100000000000001" customHeight="1" x14ac:dyDescent="0.2">
      <c r="A5" s="19" t="s">
        <v>17</v>
      </c>
      <c r="B5" s="137" t="s">
        <v>25</v>
      </c>
      <c r="C5" s="20"/>
      <c r="D5" s="20"/>
      <c r="E5" s="19"/>
    </row>
    <row r="6" spans="1:8" ht="15" x14ac:dyDescent="0.2">
      <c r="A6" s="19" t="s">
        <v>22</v>
      </c>
      <c r="B6" s="137" t="s">
        <v>207</v>
      </c>
      <c r="C6" s="20"/>
      <c r="D6" s="20"/>
      <c r="E6" s="20"/>
      <c r="F6" s="18"/>
      <c r="G6" s="18"/>
      <c r="H6" s="18"/>
    </row>
    <row r="7" spans="1:8" s="18" customFormat="1" ht="20.100000000000001" customHeight="1" x14ac:dyDescent="0.2">
      <c r="A7" s="19"/>
      <c r="B7" s="137"/>
      <c r="C7" s="20"/>
      <c r="D7" s="20"/>
      <c r="E7" s="20"/>
    </row>
    <row r="8" spans="1:8" s="6" customFormat="1" ht="20.100000000000001" customHeight="1" x14ac:dyDescent="0.2">
      <c r="A8" s="332" t="s">
        <v>348</v>
      </c>
      <c r="B8" s="138"/>
      <c r="C8" s="139">
        <v>1801.8</v>
      </c>
      <c r="D8"/>
      <c r="E8"/>
      <c r="F8"/>
      <c r="G8"/>
      <c r="H8"/>
    </row>
    <row r="9" spans="1:8" s="6" customFormat="1" ht="21.75" customHeight="1" x14ac:dyDescent="0.2">
      <c r="A9" s="19"/>
      <c r="B9" s="137"/>
      <c r="C9" s="20"/>
      <c r="D9" s="20"/>
      <c r="E9" s="20"/>
      <c r="F9" s="18"/>
      <c r="G9" s="18"/>
      <c r="H9" s="18"/>
    </row>
    <row r="10" spans="1:8" s="14" customFormat="1" ht="36.75" hidden="1" customHeight="1" x14ac:dyDescent="0.2">
      <c r="B10" s="165"/>
      <c r="F10" s="10"/>
      <c r="G10" s="10"/>
      <c r="H10" s="10"/>
    </row>
    <row r="11" spans="1:8" s="14" customFormat="1" ht="30" customHeight="1" x14ac:dyDescent="0.2">
      <c r="A11" s="451" t="s">
        <v>1</v>
      </c>
      <c r="B11" s="433" t="s">
        <v>201</v>
      </c>
      <c r="C11" s="451" t="s">
        <v>23</v>
      </c>
      <c r="D11" s="451"/>
      <c r="E11" s="451"/>
      <c r="F11" s="10"/>
      <c r="G11" s="10"/>
      <c r="H11" s="10"/>
    </row>
    <row r="12" spans="1:8" s="14" customFormat="1" ht="30" customHeight="1" x14ac:dyDescent="0.2">
      <c r="A12" s="451"/>
      <c r="B12" s="451"/>
      <c r="C12" s="183" t="s">
        <v>35</v>
      </c>
      <c r="D12" s="183" t="s">
        <v>3</v>
      </c>
      <c r="E12" s="183" t="s">
        <v>223</v>
      </c>
    </row>
    <row r="13" spans="1:8" s="14" customFormat="1" ht="31.5" customHeight="1" x14ac:dyDescent="0.2">
      <c r="A13" s="183" t="s">
        <v>0</v>
      </c>
      <c r="B13" s="185">
        <v>23854</v>
      </c>
      <c r="C13" s="196">
        <f>B13*100%/12</f>
        <v>1987.8333333333333</v>
      </c>
      <c r="D13" s="196">
        <f>B13*100%/12</f>
        <v>1987.8333333333333</v>
      </c>
      <c r="E13" s="196">
        <f>IF(B13*100%/12&gt;=C8,B13*100%/12,C8)</f>
        <v>1987.8333333333333</v>
      </c>
      <c r="F13" s="26"/>
    </row>
    <row r="14" spans="1:8" s="14" customFormat="1" ht="31.5" customHeight="1" x14ac:dyDescent="0.2">
      <c r="A14" s="183" t="s">
        <v>7</v>
      </c>
      <c r="B14" s="185">
        <v>24212</v>
      </c>
      <c r="C14" s="196">
        <f t="shared" ref="C14:C21" si="0">B14*100%/12</f>
        <v>2017.6666666666667</v>
      </c>
      <c r="D14" s="196">
        <f t="shared" ref="D14:D21" si="1">B14*100%/12</f>
        <v>2017.6666666666667</v>
      </c>
      <c r="E14" s="196">
        <f>IF(B14*100%/12&gt;=C8,B14*100%/12,C8)</f>
        <v>2017.6666666666667</v>
      </c>
      <c r="F14" s="26"/>
    </row>
    <row r="15" spans="1:8" s="14" customFormat="1" ht="31.5" customHeight="1" x14ac:dyDescent="0.2">
      <c r="A15" s="183" t="s">
        <v>2</v>
      </c>
      <c r="B15" s="185">
        <v>24670</v>
      </c>
      <c r="C15" s="196">
        <f t="shared" si="0"/>
        <v>2055.8333333333335</v>
      </c>
      <c r="D15" s="196">
        <f t="shared" si="1"/>
        <v>2055.8333333333335</v>
      </c>
      <c r="E15" s="196">
        <f>IF(B15*100%/12&gt;=C8,B15*100%/12,C8)</f>
        <v>2055.8333333333335</v>
      </c>
      <c r="F15" s="26"/>
    </row>
    <row r="16" spans="1:8" s="14" customFormat="1" ht="31.5" customHeight="1" x14ac:dyDescent="0.2">
      <c r="A16" s="183" t="s">
        <v>8</v>
      </c>
      <c r="B16" s="185">
        <v>26030</v>
      </c>
      <c r="C16" s="196">
        <f t="shared" si="0"/>
        <v>2169.1666666666665</v>
      </c>
      <c r="D16" s="196">
        <f t="shared" si="1"/>
        <v>2169.1666666666665</v>
      </c>
      <c r="E16" s="196">
        <f>IF(B16*100%/12&gt;=C8,B16*100%/12,C8)</f>
        <v>2169.1666666666665</v>
      </c>
      <c r="F16" s="26"/>
    </row>
    <row r="17" spans="1:8" s="14" customFormat="1" ht="31.5" customHeight="1" x14ac:dyDescent="0.2">
      <c r="A17" s="183" t="s">
        <v>9</v>
      </c>
      <c r="B17" s="185">
        <v>28169</v>
      </c>
      <c r="C17" s="196">
        <f t="shared" si="0"/>
        <v>2347.4166666666665</v>
      </c>
      <c r="D17" s="196">
        <f t="shared" si="1"/>
        <v>2347.4166666666665</v>
      </c>
      <c r="E17" s="196">
        <f>IF(B17*100%/12&gt;=C8,B17*100%/12,C8)</f>
        <v>2347.4166666666665</v>
      </c>
      <c r="F17" s="26"/>
    </row>
    <row r="18" spans="1:8" s="14" customFormat="1" ht="31.5" customHeight="1" x14ac:dyDescent="0.2">
      <c r="A18" s="183" t="s">
        <v>10</v>
      </c>
      <c r="B18" s="185">
        <v>31123</v>
      </c>
      <c r="C18" s="196">
        <f t="shared" si="0"/>
        <v>2593.5833333333335</v>
      </c>
      <c r="D18" s="196">
        <f t="shared" si="1"/>
        <v>2593.5833333333335</v>
      </c>
      <c r="E18" s="196">
        <f>IF(B18*100%/12&gt;=C8,B18*100%/12,C8)</f>
        <v>2593.5833333333335</v>
      </c>
      <c r="F18" s="26"/>
    </row>
    <row r="19" spans="1:8" s="14" customFormat="1" ht="31.5" customHeight="1" x14ac:dyDescent="0.2">
      <c r="A19" s="183" t="s">
        <v>11</v>
      </c>
      <c r="B19" s="185">
        <v>36134</v>
      </c>
      <c r="C19" s="196">
        <f t="shared" si="0"/>
        <v>3011.1666666666665</v>
      </c>
      <c r="D19" s="196">
        <f t="shared" si="1"/>
        <v>3011.1666666666665</v>
      </c>
      <c r="E19" s="196">
        <f>IF(B19*100%/12&gt;=C8,B19*100%/12,C8)</f>
        <v>3011.1666666666665</v>
      </c>
      <c r="F19" s="26"/>
    </row>
    <row r="20" spans="1:8" ht="31.5" customHeight="1" x14ac:dyDescent="0.2">
      <c r="A20" s="183" t="s">
        <v>13</v>
      </c>
      <c r="B20" s="185">
        <v>41989</v>
      </c>
      <c r="C20" s="196">
        <f t="shared" si="0"/>
        <v>3499.0833333333335</v>
      </c>
      <c r="D20" s="196">
        <f t="shared" si="1"/>
        <v>3499.0833333333335</v>
      </c>
      <c r="E20" s="196">
        <f>IF(B20*100%/12&gt;=C8,B20*100%/12,C8)</f>
        <v>3499.0833333333335</v>
      </c>
      <c r="F20" s="26"/>
      <c r="G20" s="14"/>
      <c r="H20" s="14"/>
    </row>
    <row r="21" spans="1:8" ht="31.5" customHeight="1" x14ac:dyDescent="0.2">
      <c r="A21" s="183" t="s">
        <v>14</v>
      </c>
      <c r="B21" s="185">
        <v>54930</v>
      </c>
      <c r="C21" s="196">
        <f t="shared" si="0"/>
        <v>4577.5</v>
      </c>
      <c r="D21" s="196">
        <f t="shared" si="1"/>
        <v>4577.5</v>
      </c>
      <c r="E21" s="196">
        <f>IF(B21*100%/12&gt;=C8,B21*100%/12,C8)</f>
        <v>4577.5</v>
      </c>
      <c r="F21" s="26"/>
      <c r="G21" s="14"/>
      <c r="H21" s="14"/>
    </row>
    <row r="22" spans="1:8" ht="20.100000000000001" customHeight="1" x14ac:dyDescent="0.2">
      <c r="A22" s="181"/>
      <c r="B22" s="182"/>
      <c r="C22" s="21"/>
      <c r="D22" s="21"/>
    </row>
    <row r="23" spans="1:8" ht="20.100000000000001" customHeight="1" x14ac:dyDescent="0.2">
      <c r="A23" s="35" t="s">
        <v>24</v>
      </c>
      <c r="B23" s="36"/>
      <c r="C23" s="36"/>
      <c r="D23" s="36"/>
      <c r="E23" s="37"/>
    </row>
    <row r="24" spans="1:8" ht="20.100000000000001" customHeight="1" x14ac:dyDescent="0.2">
      <c r="A24" s="100" t="s">
        <v>38</v>
      </c>
      <c r="B24" s="144" t="s">
        <v>45</v>
      </c>
      <c r="C24" s="40"/>
      <c r="D24" s="40"/>
      <c r="E24" s="43"/>
    </row>
    <row r="25" spans="1:8" ht="12.75" customHeight="1" x14ac:dyDescent="0.2">
      <c r="A25" s="100" t="s">
        <v>36</v>
      </c>
      <c r="B25" s="144" t="s">
        <v>45</v>
      </c>
      <c r="C25" s="40"/>
      <c r="D25" s="40"/>
      <c r="E25" s="43"/>
    </row>
    <row r="26" spans="1:8" s="22" customFormat="1" ht="20.100000000000001" customHeight="1" x14ac:dyDescent="0.2">
      <c r="A26" s="100" t="s">
        <v>37</v>
      </c>
      <c r="B26" s="144" t="s">
        <v>46</v>
      </c>
      <c r="C26" s="40"/>
      <c r="D26" s="40"/>
      <c r="E26" s="43"/>
      <c r="F26"/>
      <c r="G26"/>
      <c r="H26"/>
    </row>
    <row r="27" spans="1:8" s="22" customFormat="1" ht="23.25" customHeight="1" x14ac:dyDescent="0.2">
      <c r="A27" s="49"/>
      <c r="B27" s="38"/>
      <c r="C27" s="38"/>
      <c r="D27" s="38"/>
      <c r="E27" s="39"/>
      <c r="F27"/>
      <c r="G27"/>
      <c r="H27"/>
    </row>
    <row r="28" spans="1:8" s="4" customFormat="1" ht="27" customHeight="1" x14ac:dyDescent="0.2">
      <c r="A28" s="66" t="s">
        <v>28</v>
      </c>
      <c r="B28" s="65"/>
      <c r="C28" s="65"/>
      <c r="D28" s="65"/>
      <c r="E28" s="67"/>
      <c r="F28" s="22"/>
      <c r="G28" s="22"/>
      <c r="H28" s="22"/>
    </row>
    <row r="29" spans="1:8" x14ac:dyDescent="0.2">
      <c r="A29" s="398" t="s">
        <v>312</v>
      </c>
      <c r="B29" s="581"/>
      <c r="C29" s="581"/>
      <c r="D29" s="581"/>
      <c r="E29" s="582"/>
      <c r="F29" s="22"/>
      <c r="G29" s="22"/>
      <c r="H29" s="22"/>
    </row>
    <row r="30" spans="1:8" x14ac:dyDescent="0.2">
      <c r="A30" s="398"/>
      <c r="B30" s="581"/>
      <c r="C30" s="581"/>
      <c r="D30" s="581"/>
      <c r="E30" s="582"/>
      <c r="F30" s="4"/>
      <c r="G30" s="4"/>
      <c r="H30" s="4"/>
    </row>
    <row r="31" spans="1:8" s="22" customFormat="1" ht="18.75" customHeight="1" x14ac:dyDescent="0.2">
      <c r="A31" s="418" t="s">
        <v>353</v>
      </c>
      <c r="B31" s="386"/>
      <c r="C31" s="386"/>
      <c r="D31" s="386"/>
      <c r="E31" s="419"/>
      <c r="F31"/>
      <c r="G31"/>
      <c r="H31"/>
    </row>
    <row r="33" spans="1:8" x14ac:dyDescent="0.2">
      <c r="A33" s="403"/>
      <c r="B33" s="403"/>
      <c r="C33" s="403"/>
      <c r="D33" s="403"/>
      <c r="E33" s="403"/>
      <c r="F33" s="25"/>
      <c r="G33" s="25"/>
      <c r="H33" s="22"/>
    </row>
    <row r="35" spans="1:8" ht="15" x14ac:dyDescent="0.25">
      <c r="E35" s="123" t="s">
        <v>284</v>
      </c>
      <c r="F35" s="258" t="s">
        <v>354</v>
      </c>
    </row>
  </sheetData>
  <sheetProtection algorithmName="SHA-512" hashValue="JOoWGPzfV+9obs2voKYlFB6RvRTnoYB2BSiS0wjjIerT1hABANPeWhnXbrP59jHFxv7F8fgrR+XjMsddWp1O9Q==" saltValue="a9SIrQ6YBuJyK9UAqiKxBg==" spinCount="100000" sheet="1" objects="1" scenarios="1"/>
  <mergeCells count="9">
    <mergeCell ref="E1:F1"/>
    <mergeCell ref="A2:F2"/>
    <mergeCell ref="A33:E33"/>
    <mergeCell ref="A30:E30"/>
    <mergeCell ref="A31:E31"/>
    <mergeCell ref="C11:E11"/>
    <mergeCell ref="A11:A12"/>
    <mergeCell ref="B11:B12"/>
    <mergeCell ref="A29:E29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3"/>
  <sheetViews>
    <sheetView showGridLines="0" zoomScale="80" zoomScaleNormal="80" workbookViewId="0">
      <selection activeCell="E44" sqref="E44"/>
    </sheetView>
  </sheetViews>
  <sheetFormatPr baseColWidth="10" defaultRowHeight="12.75" x14ac:dyDescent="0.2"/>
  <cols>
    <col min="1" max="1" width="8.42578125" bestFit="1" customWidth="1"/>
    <col min="2" max="2" width="13.5703125" customWidth="1"/>
    <col min="3" max="3" width="2.42578125" bestFit="1" customWidth="1"/>
    <col min="4" max="8" width="17.42578125" customWidth="1"/>
  </cols>
  <sheetData>
    <row r="1" spans="1:9" x14ac:dyDescent="0.2">
      <c r="A1" s="126" t="s">
        <v>349</v>
      </c>
      <c r="B1" s="128"/>
      <c r="C1" s="128"/>
      <c r="D1" s="128"/>
      <c r="E1" s="128"/>
      <c r="F1" s="128"/>
      <c r="G1" s="347" t="s">
        <v>219</v>
      </c>
      <c r="H1" s="347"/>
      <c r="I1" s="347"/>
    </row>
    <row r="2" spans="1:9" ht="33.75" x14ac:dyDescent="0.2">
      <c r="A2" s="369" t="s">
        <v>196</v>
      </c>
      <c r="B2" s="369"/>
      <c r="C2" s="369"/>
      <c r="D2" s="369"/>
      <c r="E2" s="369"/>
      <c r="F2" s="369"/>
      <c r="G2" s="369"/>
      <c r="H2" s="369"/>
      <c r="I2" s="369"/>
    </row>
    <row r="3" spans="1:9" s="18" customFormat="1" ht="14.25" x14ac:dyDescent="0.2">
      <c r="A3"/>
      <c r="B3"/>
      <c r="C3"/>
      <c r="D3"/>
      <c r="E3"/>
      <c r="F3"/>
      <c r="G3"/>
      <c r="H3"/>
      <c r="I3"/>
    </row>
    <row r="4" spans="1:9" s="18" customFormat="1" ht="14.25" x14ac:dyDescent="0.2">
      <c r="A4"/>
      <c r="B4"/>
      <c r="C4"/>
      <c r="D4"/>
      <c r="E4"/>
      <c r="F4"/>
      <c r="G4"/>
      <c r="H4"/>
      <c r="I4"/>
    </row>
    <row r="5" spans="1:9" s="18" customFormat="1" ht="15" x14ac:dyDescent="0.2">
      <c r="A5" s="19" t="s">
        <v>18</v>
      </c>
      <c r="D5" s="330">
        <v>45597</v>
      </c>
      <c r="F5" s="19"/>
      <c r="G5" s="19"/>
      <c r="H5" s="19"/>
    </row>
    <row r="6" spans="1:9" s="18" customFormat="1" ht="20.100000000000001" customHeight="1" x14ac:dyDescent="0.2">
      <c r="A6" s="19" t="s">
        <v>17</v>
      </c>
      <c r="D6" s="137" t="s">
        <v>25</v>
      </c>
      <c r="E6" s="20"/>
      <c r="F6" s="19"/>
      <c r="G6" s="19"/>
      <c r="H6" s="19"/>
    </row>
    <row r="7" spans="1:9" ht="15" x14ac:dyDescent="0.2">
      <c r="A7" s="19" t="s">
        <v>22</v>
      </c>
      <c r="B7" s="18"/>
      <c r="C7" s="18"/>
      <c r="D7" s="137" t="s">
        <v>208</v>
      </c>
      <c r="E7" s="20"/>
      <c r="F7" s="20"/>
      <c r="G7" s="20"/>
      <c r="H7" s="20"/>
      <c r="I7" s="18"/>
    </row>
    <row r="8" spans="1:9" s="4" customFormat="1" ht="20.100000000000001" customHeight="1" x14ac:dyDescent="0.2">
      <c r="A8" s="19"/>
      <c r="B8" s="18"/>
      <c r="C8" s="18"/>
      <c r="D8" s="20"/>
      <c r="E8" s="20"/>
      <c r="F8" s="20"/>
      <c r="G8" s="20"/>
      <c r="H8" s="20"/>
      <c r="I8" s="18"/>
    </row>
    <row r="9" spans="1:9" s="6" customFormat="1" ht="20.100000000000001" customHeight="1" x14ac:dyDescent="0.2">
      <c r="A9" s="332" t="s">
        <v>348</v>
      </c>
      <c r="B9"/>
      <c r="C9"/>
      <c r="D9"/>
      <c r="E9" s="139">
        <v>1801.8</v>
      </c>
      <c r="F9"/>
      <c r="G9"/>
      <c r="H9"/>
      <c r="I9"/>
    </row>
    <row r="10" spans="1:9" s="6" customFormat="1" ht="20.100000000000001" customHeight="1" x14ac:dyDescent="0.2">
      <c r="A10" s="2"/>
      <c r="B10" s="14"/>
      <c r="C10" s="14"/>
      <c r="D10" s="14"/>
      <c r="E10" s="14"/>
      <c r="F10" s="14"/>
      <c r="G10" s="14"/>
      <c r="H10" s="14"/>
      <c r="I10" s="4"/>
    </row>
    <row r="11" spans="1:9" s="14" customFormat="1" ht="22.5" hidden="1" customHeight="1" x14ac:dyDescent="0.2">
      <c r="A11" s="5"/>
      <c r="B11" s="253"/>
      <c r="C11" s="253"/>
      <c r="D11" s="124" t="s">
        <v>4</v>
      </c>
      <c r="E11" s="124"/>
      <c r="F11" s="17"/>
      <c r="G11" s="17"/>
      <c r="H11" s="15" t="s">
        <v>3</v>
      </c>
      <c r="I11" s="6"/>
    </row>
    <row r="12" spans="1:9" s="14" customFormat="1" ht="20.100000000000001" hidden="1" customHeight="1" x14ac:dyDescent="0.2">
      <c r="A12" s="5"/>
      <c r="B12" s="2"/>
      <c r="C12" s="2"/>
      <c r="D12" s="254">
        <v>0.55000000000000004</v>
      </c>
      <c r="E12" s="254"/>
      <c r="F12" s="242"/>
      <c r="G12" s="1"/>
      <c r="H12" s="1">
        <v>0.7</v>
      </c>
      <c r="I12" s="6"/>
    </row>
    <row r="13" spans="1:9" s="14" customFormat="1" ht="20.100000000000001" hidden="1" customHeight="1" x14ac:dyDescent="0.2">
      <c r="A13" s="8" t="s">
        <v>5</v>
      </c>
      <c r="B13" s="255"/>
      <c r="C13" s="255"/>
      <c r="D13" s="256" t="e">
        <f>SUM(#REF!*D12)</f>
        <v>#REF!</v>
      </c>
      <c r="E13" s="256"/>
      <c r="F13" s="243"/>
      <c r="G13" s="7"/>
      <c r="H13" s="7" t="s">
        <v>160</v>
      </c>
    </row>
    <row r="14" spans="1:9" s="10" customFormat="1" ht="20.100000000000001" hidden="1" customHeight="1" x14ac:dyDescent="0.2">
      <c r="A14" s="13" t="s">
        <v>6</v>
      </c>
      <c r="B14" s="255"/>
      <c r="C14" s="255"/>
      <c r="D14" s="257"/>
      <c r="E14" s="257"/>
      <c r="F14" s="12"/>
      <c r="G14" s="12"/>
      <c r="H14" s="12"/>
      <c r="I14" s="14"/>
    </row>
    <row r="15" spans="1:9" s="10" customFormat="1" ht="20.100000000000001" hidden="1" customHeight="1" x14ac:dyDescent="0.2">
      <c r="A15" s="13"/>
      <c r="B15" s="255"/>
      <c r="C15" s="255"/>
      <c r="D15" s="257"/>
      <c r="E15" s="257"/>
      <c r="F15" s="12"/>
      <c r="G15" s="12"/>
      <c r="H15" s="12"/>
      <c r="I15" s="14"/>
    </row>
    <row r="16" spans="1:9" s="14" customFormat="1" ht="17.100000000000001" hidden="1" customHeight="1" x14ac:dyDescent="0.2">
      <c r="B16" s="252" t="s">
        <v>302</v>
      </c>
      <c r="C16" s="252"/>
      <c r="D16" s="252"/>
      <c r="E16" s="270">
        <f>E9*12</f>
        <v>21621.599999999999</v>
      </c>
      <c r="I16" s="10"/>
    </row>
    <row r="17" spans="1:9" s="14" customFormat="1" ht="30" customHeight="1" x14ac:dyDescent="0.2">
      <c r="A17" s="404" t="s">
        <v>1</v>
      </c>
      <c r="B17" s="391" t="s">
        <v>12</v>
      </c>
      <c r="C17" s="454"/>
      <c r="D17" s="451" t="s">
        <v>23</v>
      </c>
      <c r="E17" s="451"/>
      <c r="F17" s="451"/>
      <c r="G17" s="451"/>
      <c r="H17" s="451"/>
      <c r="I17" s="10"/>
    </row>
    <row r="18" spans="1:9" s="14" customFormat="1" ht="30" customHeight="1" x14ac:dyDescent="0.2">
      <c r="A18" s="417"/>
      <c r="B18" s="455"/>
      <c r="C18" s="456"/>
      <c r="D18" s="438" t="s">
        <v>135</v>
      </c>
      <c r="E18" s="388"/>
      <c r="F18" s="438" t="s">
        <v>150</v>
      </c>
      <c r="G18" s="388"/>
      <c r="H18" s="183" t="s">
        <v>224</v>
      </c>
    </row>
    <row r="19" spans="1:9" s="14" customFormat="1" ht="30" customHeight="1" x14ac:dyDescent="0.2">
      <c r="A19" s="405"/>
      <c r="B19" s="457"/>
      <c r="C19" s="458"/>
      <c r="D19" s="183" t="s">
        <v>225</v>
      </c>
      <c r="E19" s="183" t="s">
        <v>226</v>
      </c>
      <c r="F19" s="183" t="s">
        <v>225</v>
      </c>
      <c r="G19" s="183" t="s">
        <v>226</v>
      </c>
      <c r="H19" s="183" t="s">
        <v>21</v>
      </c>
      <c r="I19" s="27"/>
    </row>
    <row r="20" spans="1:9" s="14" customFormat="1" ht="30.75" customHeight="1" x14ac:dyDescent="0.2">
      <c r="A20" s="183">
        <v>1</v>
      </c>
      <c r="B20" s="271">
        <v>21900</v>
      </c>
      <c r="C20" s="325"/>
      <c r="D20" s="189">
        <f>E16*55%/12</f>
        <v>990.99000000000012</v>
      </c>
      <c r="E20" s="189">
        <f>E16*65%/12</f>
        <v>1171.1699999999998</v>
      </c>
      <c r="F20" s="189">
        <f>E16*70%/12</f>
        <v>1261.2599999999998</v>
      </c>
      <c r="G20" s="189">
        <f>E16*80%/12</f>
        <v>1441.4399999999998</v>
      </c>
      <c r="H20" s="189">
        <f>IF(B20*85%/12&gt;=E9,B20*85%/12,E9)</f>
        <v>1801.8</v>
      </c>
      <c r="I20" s="28"/>
    </row>
    <row r="21" spans="1:9" s="14" customFormat="1" ht="30.75" customHeight="1" x14ac:dyDescent="0.2">
      <c r="A21" s="183">
        <v>2</v>
      </c>
      <c r="B21" s="271">
        <v>23290</v>
      </c>
      <c r="C21" s="247"/>
      <c r="D21" s="189">
        <f>B21*55%/12</f>
        <v>1067.4583333333335</v>
      </c>
      <c r="E21" s="189">
        <f>B21*65%/12</f>
        <v>1261.5416666666667</v>
      </c>
      <c r="F21" s="189">
        <f>B21*70%/12</f>
        <v>1358.5833333333333</v>
      </c>
      <c r="G21" s="189">
        <f>B21*80%/12</f>
        <v>1552.6666666666667</v>
      </c>
      <c r="H21" s="189">
        <f>IF(B21*85%/12&gt;=E9,B21*85%/12,E9)</f>
        <v>1801.8</v>
      </c>
      <c r="I21" s="28"/>
    </row>
    <row r="22" spans="1:9" s="14" customFormat="1" ht="30.75" customHeight="1" x14ac:dyDescent="0.2">
      <c r="A22" s="183">
        <v>3</v>
      </c>
      <c r="B22" s="271">
        <v>24820</v>
      </c>
      <c r="C22" s="247"/>
      <c r="D22" s="189">
        <f t="shared" ref="D22:D26" si="0">B22*55%/12</f>
        <v>1137.5833333333335</v>
      </c>
      <c r="E22" s="189">
        <f t="shared" ref="E22:E26" si="1">B22*65%/12</f>
        <v>1344.4166666666667</v>
      </c>
      <c r="F22" s="189">
        <f t="shared" ref="F22:F26" si="2">B22*70%/12</f>
        <v>1447.8333333333333</v>
      </c>
      <c r="G22" s="189">
        <f t="shared" ref="G22:G26" si="3">B22*80%/12</f>
        <v>1654.6666666666667</v>
      </c>
      <c r="H22" s="189">
        <f>IF(B22*85%/12&gt;=E9,B22*85%/12,E9)</f>
        <v>1801.8</v>
      </c>
      <c r="I22" s="28"/>
    </row>
    <row r="23" spans="1:9" s="14" customFormat="1" ht="30.75" customHeight="1" x14ac:dyDescent="0.2">
      <c r="A23" s="183">
        <v>4</v>
      </c>
      <c r="B23" s="271">
        <v>29430</v>
      </c>
      <c r="C23" s="247"/>
      <c r="D23" s="189">
        <f t="shared" si="0"/>
        <v>1348.8750000000002</v>
      </c>
      <c r="E23" s="189">
        <f t="shared" si="1"/>
        <v>1594.125</v>
      </c>
      <c r="F23" s="189">
        <f t="shared" si="2"/>
        <v>1716.75</v>
      </c>
      <c r="G23" s="189">
        <f t="shared" si="3"/>
        <v>1962</v>
      </c>
      <c r="H23" s="189">
        <f>IF(B23*85%/12&gt;=E9,B23*85%/12,E9)</f>
        <v>2084.625</v>
      </c>
      <c r="I23" s="28"/>
    </row>
    <row r="24" spans="1:9" s="14" customFormat="1" ht="30.75" customHeight="1" x14ac:dyDescent="0.2">
      <c r="A24" s="183">
        <v>5</v>
      </c>
      <c r="B24" s="271">
        <v>34790</v>
      </c>
      <c r="C24" s="247"/>
      <c r="D24" s="189">
        <f t="shared" si="0"/>
        <v>1594.5416666666667</v>
      </c>
      <c r="E24" s="189">
        <f t="shared" si="1"/>
        <v>1884.4583333333333</v>
      </c>
      <c r="F24" s="189">
        <f t="shared" si="2"/>
        <v>2029.4166666666667</v>
      </c>
      <c r="G24" s="189">
        <f t="shared" si="3"/>
        <v>2319.3333333333335</v>
      </c>
      <c r="H24" s="189">
        <f>IF(B24*85%/12&gt;=E9,B24*85%/12,E9)</f>
        <v>2464.2916666666665</v>
      </c>
      <c r="I24" s="28"/>
    </row>
    <row r="25" spans="1:9" ht="30.75" customHeight="1" x14ac:dyDescent="0.2">
      <c r="A25" s="183">
        <v>6</v>
      </c>
      <c r="B25" s="271">
        <v>44490</v>
      </c>
      <c r="C25" s="247"/>
      <c r="D25" s="189">
        <f t="shared" si="0"/>
        <v>2039.1250000000002</v>
      </c>
      <c r="E25" s="189">
        <f t="shared" si="1"/>
        <v>2409.875</v>
      </c>
      <c r="F25" s="189">
        <f t="shared" si="2"/>
        <v>2595.2499999999995</v>
      </c>
      <c r="G25" s="189">
        <f t="shared" si="3"/>
        <v>2966</v>
      </c>
      <c r="H25" s="189">
        <f>IF(B25*85%/12&gt;=E9,B25*85%/12,E9)</f>
        <v>3151.375</v>
      </c>
      <c r="I25" s="28"/>
    </row>
    <row r="26" spans="1:9" ht="30.75" customHeight="1" x14ac:dyDescent="0.2">
      <c r="A26" s="183">
        <v>7</v>
      </c>
      <c r="B26" s="271">
        <v>60450</v>
      </c>
      <c r="C26" s="247"/>
      <c r="D26" s="189">
        <f t="shared" si="0"/>
        <v>2770.625</v>
      </c>
      <c r="E26" s="189">
        <f t="shared" si="1"/>
        <v>3274.375</v>
      </c>
      <c r="F26" s="189">
        <f t="shared" si="2"/>
        <v>3526.25</v>
      </c>
      <c r="G26" s="189">
        <f t="shared" si="3"/>
        <v>4030</v>
      </c>
      <c r="H26" s="189">
        <f>IF(B26*85%/12&gt;=E9,B26*85%/12,E9)</f>
        <v>4281.875</v>
      </c>
      <c r="I26" s="28"/>
    </row>
    <row r="27" spans="1:9" ht="30.75" customHeight="1" x14ac:dyDescent="0.2">
      <c r="A27" s="377"/>
      <c r="B27" s="377"/>
      <c r="C27" s="377"/>
      <c r="D27" s="377"/>
      <c r="E27" s="377"/>
      <c r="F27" s="377"/>
      <c r="G27" s="377"/>
      <c r="H27" s="377"/>
      <c r="I27" s="251"/>
    </row>
    <row r="28" spans="1:9" ht="30.75" customHeight="1" x14ac:dyDescent="0.2">
      <c r="A28" s="124"/>
      <c r="B28" s="201"/>
      <c r="C28" s="201"/>
      <c r="D28" s="244"/>
      <c r="E28" s="244"/>
      <c r="F28" s="244"/>
      <c r="G28" s="244"/>
      <c r="H28" s="244"/>
      <c r="I28" s="251"/>
    </row>
    <row r="29" spans="1:9" ht="14.85" customHeight="1" x14ac:dyDescent="0.2">
      <c r="A29" s="372"/>
      <c r="B29" s="372"/>
      <c r="C29" s="372"/>
      <c r="D29" s="372"/>
      <c r="E29" s="372"/>
      <c r="F29" s="372"/>
      <c r="G29" s="372"/>
      <c r="H29" s="372"/>
    </row>
    <row r="30" spans="1:9" ht="14.85" customHeight="1" x14ac:dyDescent="0.2">
      <c r="A30" s="35" t="s">
        <v>24</v>
      </c>
      <c r="B30" s="36"/>
      <c r="C30" s="36"/>
      <c r="D30" s="36"/>
      <c r="E30" s="36"/>
      <c r="F30" s="36"/>
      <c r="G30" s="36"/>
      <c r="H30" s="37"/>
    </row>
    <row r="31" spans="1:9" ht="14.85" customHeight="1" x14ac:dyDescent="0.2">
      <c r="A31" s="95" t="s">
        <v>31</v>
      </c>
      <c r="B31" s="38"/>
      <c r="C31" s="38"/>
      <c r="D31" s="38"/>
      <c r="E31" s="144" t="s">
        <v>40</v>
      </c>
      <c r="F31" s="40"/>
      <c r="G31" s="40"/>
      <c r="H31" s="43"/>
    </row>
    <row r="32" spans="1:9" ht="14.85" customHeight="1" x14ac:dyDescent="0.2">
      <c r="A32" s="95" t="s">
        <v>32</v>
      </c>
      <c r="B32" s="38"/>
      <c r="C32" s="38"/>
      <c r="D32" s="38"/>
      <c r="E32" s="144" t="s">
        <v>42</v>
      </c>
      <c r="F32" s="40"/>
      <c r="G32" s="40"/>
      <c r="H32" s="43"/>
    </row>
    <row r="33" spans="1:9" ht="14.85" customHeight="1" x14ac:dyDescent="0.2">
      <c r="A33" s="95" t="s">
        <v>33</v>
      </c>
      <c r="B33" s="38"/>
      <c r="C33" s="38"/>
      <c r="D33" s="38"/>
      <c r="E33" s="144" t="s">
        <v>41</v>
      </c>
      <c r="F33" s="40"/>
      <c r="G33" s="40"/>
      <c r="H33" s="43"/>
    </row>
    <row r="34" spans="1:9" x14ac:dyDescent="0.2">
      <c r="A34" s="95" t="s">
        <v>34</v>
      </c>
      <c r="B34" s="38"/>
      <c r="C34" s="38"/>
      <c r="D34" s="38"/>
      <c r="E34" s="144" t="s">
        <v>43</v>
      </c>
      <c r="F34" s="40"/>
      <c r="G34" s="40"/>
      <c r="H34" s="43"/>
    </row>
    <row r="35" spans="1:9" s="22" customFormat="1" ht="20.100000000000001" customHeight="1" x14ac:dyDescent="0.2">
      <c r="A35" s="95" t="s">
        <v>26</v>
      </c>
      <c r="B35" s="38"/>
      <c r="C35" s="38"/>
      <c r="D35" s="38"/>
      <c r="E35" s="144" t="s">
        <v>209</v>
      </c>
      <c r="F35" s="40"/>
      <c r="G35" s="40"/>
      <c r="H35" s="43"/>
      <c r="I35"/>
    </row>
    <row r="36" spans="1:9" s="22" customFormat="1" ht="18" customHeight="1" x14ac:dyDescent="0.2">
      <c r="A36" s="49"/>
      <c r="B36" s="38"/>
      <c r="C36" s="38"/>
      <c r="D36" s="38"/>
      <c r="E36" s="38"/>
      <c r="F36" s="38"/>
      <c r="G36" s="38"/>
      <c r="H36" s="39"/>
      <c r="I36"/>
    </row>
    <row r="37" spans="1:9" s="22" customFormat="1" ht="27" customHeight="1" x14ac:dyDescent="0.2">
      <c r="A37" s="66" t="s">
        <v>28</v>
      </c>
      <c r="B37" s="65"/>
      <c r="C37" s="65"/>
      <c r="D37" s="65"/>
      <c r="E37" s="65"/>
      <c r="F37" s="65"/>
      <c r="G37" s="65"/>
      <c r="H37" s="67"/>
    </row>
    <row r="38" spans="1:9" s="22" customFormat="1" x14ac:dyDescent="0.2">
      <c r="A38" s="398" t="s">
        <v>313</v>
      </c>
      <c r="B38" s="581"/>
      <c r="C38" s="581"/>
      <c r="D38" s="581"/>
      <c r="E38" s="581"/>
      <c r="F38" s="581"/>
      <c r="G38" s="581"/>
      <c r="H38" s="582"/>
    </row>
    <row r="39" spans="1:9" x14ac:dyDescent="0.2">
      <c r="A39" s="583" t="s">
        <v>350</v>
      </c>
      <c r="B39" s="584"/>
      <c r="C39" s="584"/>
      <c r="D39" s="584"/>
      <c r="E39" s="584"/>
      <c r="F39" s="584"/>
      <c r="G39" s="584"/>
      <c r="H39" s="585"/>
      <c r="I39" s="22"/>
    </row>
    <row r="40" spans="1:9" x14ac:dyDescent="0.2">
      <c r="A40" s="25"/>
      <c r="B40" s="25"/>
      <c r="C40" s="25"/>
      <c r="D40" s="25"/>
      <c r="E40" s="25"/>
      <c r="F40" s="25"/>
      <c r="G40" s="29"/>
      <c r="H40" s="22"/>
      <c r="I40" s="22"/>
    </row>
    <row r="43" spans="1:9" ht="15" x14ac:dyDescent="0.25">
      <c r="H43" s="123" t="s">
        <v>283</v>
      </c>
      <c r="I43" s="258" t="s">
        <v>347</v>
      </c>
    </row>
  </sheetData>
  <mergeCells count="11">
    <mergeCell ref="A2:I2"/>
    <mergeCell ref="G1:I1"/>
    <mergeCell ref="A38:H38"/>
    <mergeCell ref="A39:H39"/>
    <mergeCell ref="F18:G18"/>
    <mergeCell ref="A29:H29"/>
    <mergeCell ref="D17:H17"/>
    <mergeCell ref="D18:E18"/>
    <mergeCell ref="A17:A19"/>
    <mergeCell ref="A27:H27"/>
    <mergeCell ref="B17:C19"/>
  </mergeCells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F1C8-6FC2-4A9C-83EC-B4F9500E64BC}">
  <dimension ref="A1:P31"/>
  <sheetViews>
    <sheetView showGridLines="0" zoomScale="80" zoomScaleNormal="80" workbookViewId="0"/>
  </sheetViews>
  <sheetFormatPr baseColWidth="10" defaultRowHeight="12.75" x14ac:dyDescent="0.2"/>
  <cols>
    <col min="3" max="3" width="13" customWidth="1"/>
    <col min="5" max="5" width="11.5703125" bestFit="1" customWidth="1"/>
    <col min="7" max="7" width="10.5703125" bestFit="1" customWidth="1"/>
    <col min="8" max="8" width="13.5703125" customWidth="1"/>
    <col min="9" max="9" width="7.42578125" customWidth="1"/>
  </cols>
  <sheetData>
    <row r="1" spans="1:16" x14ac:dyDescent="0.2">
      <c r="A1" s="126" t="s">
        <v>349</v>
      </c>
      <c r="B1" s="128"/>
      <c r="C1" s="128"/>
      <c r="D1" s="128"/>
      <c r="E1" s="128"/>
      <c r="I1" s="347" t="s">
        <v>219</v>
      </c>
      <c r="J1" s="347"/>
      <c r="K1" s="347"/>
    </row>
    <row r="2" spans="1:16" ht="33.75" x14ac:dyDescent="0.2">
      <c r="A2" s="369" t="s">
        <v>198</v>
      </c>
      <c r="B2" s="369"/>
      <c r="C2" s="369"/>
      <c r="D2" s="369"/>
      <c r="E2" s="369"/>
      <c r="F2" s="369"/>
      <c r="G2" s="369"/>
      <c r="H2" s="369"/>
    </row>
    <row r="3" spans="1:16" ht="18" x14ac:dyDescent="0.25">
      <c r="A3" s="141"/>
      <c r="B3" s="141"/>
      <c r="C3" s="141"/>
      <c r="D3" s="141"/>
      <c r="E3" s="141"/>
      <c r="F3" s="141"/>
      <c r="G3" s="141"/>
      <c r="H3" s="141"/>
    </row>
    <row r="4" spans="1:16" s="18" customFormat="1" ht="15" x14ac:dyDescent="0.2">
      <c r="A4" s="19" t="s">
        <v>18</v>
      </c>
      <c r="C4" s="140">
        <v>45597</v>
      </c>
      <c r="E4" s="19"/>
      <c r="F4" s="19"/>
      <c r="G4" s="19"/>
    </row>
    <row r="5" spans="1:16" s="18" customFormat="1" ht="20.100000000000001" customHeight="1" x14ac:dyDescent="0.2">
      <c r="A5" s="19" t="s">
        <v>17</v>
      </c>
      <c r="C5" s="137" t="s">
        <v>25</v>
      </c>
      <c r="D5" s="20"/>
      <c r="E5" s="19"/>
      <c r="F5" s="19"/>
      <c r="G5" s="19"/>
    </row>
    <row r="6" spans="1:16" ht="15" x14ac:dyDescent="0.2">
      <c r="A6" s="19" t="s">
        <v>22</v>
      </c>
      <c r="B6" s="18"/>
      <c r="C6" s="137" t="s">
        <v>198</v>
      </c>
      <c r="D6" s="20"/>
      <c r="E6" s="20"/>
      <c r="F6" s="20"/>
      <c r="G6" s="20"/>
      <c r="H6" s="18"/>
    </row>
    <row r="8" spans="1:16" s="6" customFormat="1" ht="20.100000000000001" customHeight="1" x14ac:dyDescent="0.2">
      <c r="A8" s="331" t="s">
        <v>348</v>
      </c>
      <c r="B8"/>
      <c r="C8"/>
      <c r="D8" s="139">
        <v>1801.8</v>
      </c>
      <c r="E8"/>
      <c r="F8"/>
      <c r="G8" s="33"/>
      <c r="H8"/>
    </row>
    <row r="9" spans="1:16" s="6" customFormat="1" ht="20.100000000000001" customHeight="1" x14ac:dyDescent="0.2">
      <c r="A9" s="19"/>
      <c r="B9"/>
      <c r="C9"/>
      <c r="D9" s="139"/>
      <c r="E9"/>
      <c r="F9"/>
      <c r="G9"/>
      <c r="H9"/>
    </row>
    <row r="11" spans="1:16" ht="15.75" x14ac:dyDescent="0.2">
      <c r="A11" s="588" t="s">
        <v>86</v>
      </c>
      <c r="B11" s="589"/>
      <c r="C11" s="588" t="s">
        <v>210</v>
      </c>
      <c r="D11" s="589"/>
      <c r="E11" s="588" t="s">
        <v>87</v>
      </c>
      <c r="F11" s="589"/>
      <c r="G11" s="603" t="s">
        <v>211</v>
      </c>
      <c r="H11" s="603"/>
      <c r="I11" s="603"/>
    </row>
    <row r="12" spans="1:16" ht="91.5" customHeight="1" x14ac:dyDescent="0.2">
      <c r="A12" s="590" t="s">
        <v>212</v>
      </c>
      <c r="B12" s="591"/>
      <c r="C12" s="592" t="s">
        <v>214</v>
      </c>
      <c r="D12" s="592"/>
      <c r="E12" s="592" t="s">
        <v>215</v>
      </c>
      <c r="F12" s="592"/>
      <c r="G12" s="604" t="s">
        <v>218</v>
      </c>
      <c r="H12" s="604"/>
      <c r="I12" s="604"/>
    </row>
    <row r="13" spans="1:16" ht="106.5" customHeight="1" x14ac:dyDescent="0.2">
      <c r="A13" s="590" t="s">
        <v>213</v>
      </c>
      <c r="B13" s="591"/>
      <c r="C13" s="592" t="s">
        <v>216</v>
      </c>
      <c r="D13" s="592"/>
      <c r="E13" s="592" t="s">
        <v>217</v>
      </c>
      <c r="F13" s="592"/>
      <c r="G13" s="604"/>
      <c r="H13" s="604"/>
      <c r="I13" s="604"/>
      <c r="L13" s="237"/>
      <c r="M13" s="237"/>
      <c r="N13" s="237"/>
      <c r="O13" s="237"/>
      <c r="P13" s="237"/>
    </row>
    <row r="14" spans="1:16" ht="25.5" customHeight="1" x14ac:dyDescent="0.2">
      <c r="C14" s="235"/>
      <c r="D14" s="235"/>
      <c r="E14" s="235"/>
      <c r="F14" s="235"/>
      <c r="G14" s="236"/>
      <c r="H14" s="236"/>
      <c r="L14" s="237"/>
      <c r="M14" s="237"/>
      <c r="N14" s="237"/>
      <c r="O14" s="237"/>
      <c r="P14" s="237"/>
    </row>
    <row r="15" spans="1:16" ht="15.75" x14ac:dyDescent="0.2">
      <c r="A15" s="597" t="s">
        <v>304</v>
      </c>
      <c r="B15" s="597"/>
      <c r="C15" s="597"/>
      <c r="D15" s="597"/>
      <c r="E15" s="597"/>
      <c r="F15" s="597"/>
      <c r="G15" s="597"/>
      <c r="H15" s="597"/>
      <c r="I15" s="597"/>
      <c r="J15" s="237"/>
      <c r="K15" s="237"/>
      <c r="L15" s="237"/>
      <c r="M15" s="237"/>
      <c r="N15" s="237"/>
    </row>
    <row r="16" spans="1:16" s="237" customFormat="1" ht="62.1" customHeight="1" x14ac:dyDescent="0.2">
      <c r="A16" s="605" t="s">
        <v>333</v>
      </c>
      <c r="B16" s="605"/>
      <c r="C16" s="605"/>
      <c r="D16" s="605"/>
      <c r="E16" s="605"/>
      <c r="F16" s="605"/>
      <c r="G16" s="605"/>
      <c r="H16" s="605"/>
      <c r="I16" s="605"/>
    </row>
    <row r="17" spans="1:11" s="237" customFormat="1" ht="31.5" customHeight="1" x14ac:dyDescent="0.2">
      <c r="A17" s="593" t="s">
        <v>279</v>
      </c>
      <c r="B17" s="593"/>
      <c r="C17" s="600" t="s">
        <v>281</v>
      </c>
      <c r="D17" s="600"/>
      <c r="E17" s="238"/>
      <c r="F17" s="587" t="s">
        <v>279</v>
      </c>
      <c r="G17" s="587"/>
      <c r="H17" s="606" t="s">
        <v>280</v>
      </c>
      <c r="I17" s="606"/>
    </row>
    <row r="18" spans="1:11" s="237" customFormat="1" ht="15" x14ac:dyDescent="0.25">
      <c r="A18" s="594">
        <v>230</v>
      </c>
      <c r="B18" s="594"/>
      <c r="C18" s="598" t="s">
        <v>345</v>
      </c>
      <c r="D18" s="598"/>
      <c r="E18" s="239"/>
      <c r="F18" s="595">
        <v>340</v>
      </c>
      <c r="G18" s="595"/>
      <c r="H18" s="596">
        <v>28316</v>
      </c>
      <c r="I18" s="596"/>
    </row>
    <row r="19" spans="1:11" s="237" customFormat="1" ht="15" x14ac:dyDescent="0.25">
      <c r="A19" s="594">
        <v>235</v>
      </c>
      <c r="B19" s="594"/>
      <c r="C19" s="599">
        <v>21783</v>
      </c>
      <c r="D19" s="599"/>
      <c r="E19" s="239"/>
      <c r="F19" s="595">
        <v>350</v>
      </c>
      <c r="G19" s="595"/>
      <c r="H19" s="596">
        <v>28941</v>
      </c>
      <c r="I19" s="596"/>
    </row>
    <row r="20" spans="1:11" s="237" customFormat="1" ht="15" x14ac:dyDescent="0.25">
      <c r="A20" s="594">
        <v>240</v>
      </c>
      <c r="B20" s="594"/>
      <c r="C20" s="599">
        <v>22095</v>
      </c>
      <c r="D20" s="599"/>
      <c r="E20" s="239"/>
      <c r="F20" s="595">
        <v>360</v>
      </c>
      <c r="G20" s="595"/>
      <c r="H20" s="596">
        <v>29565</v>
      </c>
      <c r="I20" s="596"/>
    </row>
    <row r="21" spans="1:11" s="237" customFormat="1" ht="15" x14ac:dyDescent="0.25">
      <c r="A21" s="594">
        <v>245</v>
      </c>
      <c r="B21" s="594"/>
      <c r="C21" s="599">
        <v>22408</v>
      </c>
      <c r="D21" s="599"/>
      <c r="E21" s="239"/>
      <c r="F21" s="595">
        <v>400</v>
      </c>
      <c r="G21" s="595"/>
      <c r="H21" s="596">
        <v>32062</v>
      </c>
      <c r="I21" s="596"/>
    </row>
    <row r="22" spans="1:11" s="237" customFormat="1" ht="15" x14ac:dyDescent="0.25">
      <c r="A22" s="586">
        <v>250</v>
      </c>
      <c r="B22" s="586"/>
      <c r="C22" s="601">
        <v>22697</v>
      </c>
      <c r="D22" s="601"/>
      <c r="E22" s="239"/>
      <c r="F22" s="595">
        <v>450</v>
      </c>
      <c r="G22" s="595"/>
      <c r="H22" s="596">
        <v>35184</v>
      </c>
      <c r="I22" s="596"/>
    </row>
    <row r="23" spans="1:11" s="237" customFormat="1" ht="15" x14ac:dyDescent="0.25">
      <c r="A23" s="586">
        <v>265</v>
      </c>
      <c r="B23" s="586"/>
      <c r="C23" s="601">
        <v>23634</v>
      </c>
      <c r="D23" s="601"/>
      <c r="E23" s="240"/>
      <c r="F23" s="595">
        <v>550</v>
      </c>
      <c r="G23" s="595"/>
      <c r="H23" s="596">
        <v>41427</v>
      </c>
      <c r="I23" s="596"/>
    </row>
    <row r="24" spans="1:11" s="237" customFormat="1" ht="15" x14ac:dyDescent="0.25">
      <c r="A24" s="586">
        <v>280</v>
      </c>
      <c r="B24" s="586"/>
      <c r="C24" s="601">
        <v>24570</v>
      </c>
      <c r="D24" s="601"/>
      <c r="E24" s="240"/>
      <c r="F24" s="595">
        <v>625</v>
      </c>
      <c r="G24" s="595"/>
      <c r="H24" s="596">
        <v>46110</v>
      </c>
      <c r="I24" s="596"/>
    </row>
    <row r="25" spans="1:11" s="237" customFormat="1" ht="15" x14ac:dyDescent="0.25">
      <c r="A25" s="586">
        <v>295</v>
      </c>
      <c r="B25" s="586"/>
      <c r="C25" s="601">
        <v>25507</v>
      </c>
      <c r="D25" s="601"/>
      <c r="E25" s="240"/>
      <c r="F25" s="595">
        <v>700</v>
      </c>
      <c r="G25" s="595"/>
      <c r="H25" s="596">
        <v>50792</v>
      </c>
      <c r="I25" s="596"/>
    </row>
    <row r="26" spans="1:11" s="237" customFormat="1" ht="15" x14ac:dyDescent="0.25">
      <c r="A26" s="586">
        <v>310</v>
      </c>
      <c r="B26" s="586"/>
      <c r="C26" s="601">
        <v>26443</v>
      </c>
      <c r="D26" s="601"/>
      <c r="E26" s="240"/>
      <c r="F26" s="595">
        <v>850</v>
      </c>
      <c r="G26" s="595"/>
      <c r="H26" s="596">
        <v>60157</v>
      </c>
      <c r="I26" s="596"/>
    </row>
    <row r="27" spans="1:11" s="237" customFormat="1" ht="15" x14ac:dyDescent="0.25">
      <c r="A27" s="586">
        <v>325</v>
      </c>
      <c r="B27" s="586"/>
      <c r="C27" s="601">
        <v>27380</v>
      </c>
      <c r="D27" s="601"/>
      <c r="E27" s="240"/>
      <c r="F27" s="595">
        <v>900</v>
      </c>
      <c r="G27" s="595"/>
      <c r="H27" s="596">
        <v>63279</v>
      </c>
      <c r="I27" s="596"/>
    </row>
    <row r="28" spans="1:11" s="237" customFormat="1" ht="27.6" customHeight="1" x14ac:dyDescent="0.2">
      <c r="A28" s="602" t="s">
        <v>343</v>
      </c>
      <c r="B28" s="602"/>
      <c r="C28" s="602"/>
      <c r="D28" s="602"/>
      <c r="E28" s="602"/>
      <c r="F28" s="602"/>
      <c r="G28" s="602"/>
      <c r="H28" s="602"/>
      <c r="I28" s="602"/>
    </row>
    <row r="31" spans="1:11" ht="15" x14ac:dyDescent="0.25">
      <c r="J31" s="123" t="s">
        <v>282</v>
      </c>
      <c r="K31" s="258" t="s">
        <v>347</v>
      </c>
    </row>
  </sheetData>
  <sheetProtection algorithmName="SHA-512" hashValue="ViVaZ7lBc37go7cUjRHvwgr/EeMxsg0WnJgxy8985o/rW7rcz21RZw0hxEEwLb1d/3TevUFQAFfWJDYlfowoGw==" saltValue="pW/Gaiphj+7RShz34ILhRg==" spinCount="100000" sheet="1" objects="1" scenarios="1"/>
  <mergeCells count="60">
    <mergeCell ref="A28:I28"/>
    <mergeCell ref="G11:I11"/>
    <mergeCell ref="G12:I13"/>
    <mergeCell ref="A16:I16"/>
    <mergeCell ref="H18:I18"/>
    <mergeCell ref="H19:I19"/>
    <mergeCell ref="H20:I20"/>
    <mergeCell ref="H21:I21"/>
    <mergeCell ref="H22:I22"/>
    <mergeCell ref="H23:I23"/>
    <mergeCell ref="H24:I24"/>
    <mergeCell ref="H25:I25"/>
    <mergeCell ref="F22:G22"/>
    <mergeCell ref="F23:G23"/>
    <mergeCell ref="F24:G24"/>
    <mergeCell ref="H17:I17"/>
    <mergeCell ref="H26:I26"/>
    <mergeCell ref="A15:I15"/>
    <mergeCell ref="H27:I27"/>
    <mergeCell ref="C18:D18"/>
    <mergeCell ref="C19:D19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F27:G27"/>
    <mergeCell ref="F25:G25"/>
    <mergeCell ref="F26:G26"/>
    <mergeCell ref="F18:G18"/>
    <mergeCell ref="F19:G19"/>
    <mergeCell ref="A26:B26"/>
    <mergeCell ref="A24:B24"/>
    <mergeCell ref="A25:B25"/>
    <mergeCell ref="A22:B22"/>
    <mergeCell ref="A21:B21"/>
    <mergeCell ref="F21:G21"/>
    <mergeCell ref="A19:B19"/>
    <mergeCell ref="A20:B20"/>
    <mergeCell ref="F20:G20"/>
    <mergeCell ref="A27:B27"/>
    <mergeCell ref="F17:G17"/>
    <mergeCell ref="I1:K1"/>
    <mergeCell ref="A2:H2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23:B23"/>
    <mergeCell ref="A17:B17"/>
    <mergeCell ref="A18:B18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showGridLines="0" zoomScaleNormal="100" workbookViewId="0"/>
  </sheetViews>
  <sheetFormatPr baseColWidth="10" defaultRowHeight="12.75" x14ac:dyDescent="0.2"/>
  <cols>
    <col min="2" max="2" width="12.5703125" customWidth="1"/>
    <col min="3" max="3" width="11.42578125" customWidth="1"/>
    <col min="4" max="4" width="10.5703125" style="30" customWidth="1"/>
    <col min="5" max="7" width="8.5703125" customWidth="1"/>
    <col min="8" max="8" width="11.42578125" customWidth="1"/>
    <col min="9" max="9" width="9.42578125" customWidth="1"/>
    <col min="10" max="10" width="8.5703125" customWidth="1"/>
  </cols>
  <sheetData>
    <row r="1" spans="1:12" x14ac:dyDescent="0.2">
      <c r="A1" s="126" t="s">
        <v>349</v>
      </c>
      <c r="B1" s="128"/>
      <c r="C1" s="128"/>
      <c r="D1" s="128"/>
      <c r="E1" s="128"/>
      <c r="F1" s="347" t="s">
        <v>219</v>
      </c>
      <c r="G1" s="347"/>
      <c r="H1" s="347"/>
    </row>
    <row r="2" spans="1:12" ht="144.75" customHeight="1" x14ac:dyDescent="0.2">
      <c r="A2" s="352" t="s">
        <v>221</v>
      </c>
      <c r="B2" s="352"/>
      <c r="C2" s="352"/>
      <c r="D2" s="352"/>
      <c r="E2" s="352"/>
      <c r="F2" s="352"/>
      <c r="G2" s="352"/>
      <c r="H2" s="352"/>
      <c r="I2" s="127"/>
      <c r="J2" s="127"/>
      <c r="K2" s="127"/>
      <c r="L2" s="127"/>
    </row>
    <row r="5" spans="1:12" ht="15" x14ac:dyDescent="0.2">
      <c r="A5" s="353" t="s">
        <v>47</v>
      </c>
      <c r="B5" s="353"/>
      <c r="C5" s="265" t="s">
        <v>25</v>
      </c>
      <c r="D5" s="265"/>
      <c r="E5" s="265"/>
      <c r="F5" s="265"/>
    </row>
    <row r="6" spans="1:12" ht="15" x14ac:dyDescent="0.2">
      <c r="B6" s="30"/>
      <c r="C6" s="354">
        <v>1607</v>
      </c>
      <c r="D6" s="354" t="s">
        <v>67</v>
      </c>
      <c r="E6" s="355"/>
      <c r="F6" s="355"/>
    </row>
    <row r="9" spans="1:12" ht="30" customHeight="1" x14ac:dyDescent="0.25">
      <c r="A9" s="348" t="s">
        <v>220</v>
      </c>
      <c r="B9" s="349"/>
      <c r="C9" s="359" t="s">
        <v>48</v>
      </c>
      <c r="D9" s="360"/>
      <c r="E9" s="360"/>
      <c r="F9" s="360"/>
      <c r="G9" s="361"/>
      <c r="H9" s="22"/>
    </row>
    <row r="10" spans="1:12" ht="30" customHeight="1" x14ac:dyDescent="0.2">
      <c r="A10" s="350" t="s">
        <v>49</v>
      </c>
      <c r="B10" s="350" t="s">
        <v>50</v>
      </c>
      <c r="C10" s="269" t="s">
        <v>136</v>
      </c>
      <c r="D10" s="356" t="s">
        <v>137</v>
      </c>
      <c r="E10" s="357"/>
      <c r="F10" s="357"/>
      <c r="G10" s="358"/>
    </row>
    <row r="11" spans="1:12" s="22" customFormat="1" ht="44.1" customHeight="1" x14ac:dyDescent="0.2">
      <c r="A11" s="351"/>
      <c r="B11" s="351"/>
      <c r="C11" s="76">
        <v>0.15</v>
      </c>
      <c r="D11" s="115">
        <v>0.25</v>
      </c>
      <c r="E11" s="115">
        <v>0.4</v>
      </c>
      <c r="F11" s="115">
        <v>0.45</v>
      </c>
      <c r="G11" s="115">
        <v>0.5</v>
      </c>
    </row>
    <row r="12" spans="1:12" s="14" customFormat="1" ht="21" customHeight="1" x14ac:dyDescent="0.2">
      <c r="A12" s="45">
        <v>6</v>
      </c>
      <c r="B12" s="46">
        <f>$C$6/12*A12</f>
        <v>803.5</v>
      </c>
      <c r="C12" s="47">
        <v>150</v>
      </c>
      <c r="D12" s="47">
        <f>B12*D11</f>
        <v>200.875</v>
      </c>
      <c r="E12" s="47">
        <f>E11*B12</f>
        <v>321.40000000000003</v>
      </c>
      <c r="F12" s="47">
        <f>B12*F11</f>
        <v>361.57499999999999</v>
      </c>
      <c r="G12" s="47">
        <f t="shared" ref="G12:G30" si="0">B12*$G$11</f>
        <v>401.75</v>
      </c>
    </row>
    <row r="13" spans="1:12" s="14" customFormat="1" ht="21" customHeight="1" x14ac:dyDescent="0.2">
      <c r="A13" s="45">
        <v>7</v>
      </c>
      <c r="B13" s="46">
        <f>C6/12*A13</f>
        <v>937.41666666666663</v>
      </c>
      <c r="C13" s="47">
        <v>150</v>
      </c>
      <c r="D13" s="47">
        <f>B13*D11</f>
        <v>234.35416666666666</v>
      </c>
      <c r="E13" s="47">
        <f>B13*E11</f>
        <v>374.9666666666667</v>
      </c>
      <c r="F13" s="47">
        <f>B13*F11</f>
        <v>421.83749999999998</v>
      </c>
      <c r="G13" s="47">
        <f t="shared" si="0"/>
        <v>468.70833333333331</v>
      </c>
    </row>
    <row r="14" spans="1:12" s="14" customFormat="1" ht="21" customHeight="1" x14ac:dyDescent="0.2">
      <c r="A14" s="45">
        <v>8</v>
      </c>
      <c r="B14" s="46">
        <f>C6/12*A14</f>
        <v>1071.3333333333333</v>
      </c>
      <c r="C14" s="47">
        <f>B14*C11</f>
        <v>160.69999999999999</v>
      </c>
      <c r="D14" s="47">
        <f>B14*D11</f>
        <v>267.83333333333331</v>
      </c>
      <c r="E14" s="47">
        <f>B14*E11</f>
        <v>428.5333333333333</v>
      </c>
      <c r="F14" s="47">
        <f>B14*F11</f>
        <v>482.09999999999997</v>
      </c>
      <c r="G14" s="47">
        <f t="shared" si="0"/>
        <v>535.66666666666663</v>
      </c>
    </row>
    <row r="15" spans="1:12" s="14" customFormat="1" ht="21" customHeight="1" x14ac:dyDescent="0.2">
      <c r="A15" s="45">
        <v>9</v>
      </c>
      <c r="B15" s="46">
        <f>C6/12*A15</f>
        <v>1205.25</v>
      </c>
      <c r="C15" s="47">
        <f>B15*C11</f>
        <v>180.78749999999999</v>
      </c>
      <c r="D15" s="47">
        <f>B15*D11</f>
        <v>301.3125</v>
      </c>
      <c r="E15" s="47">
        <f>B15*E11</f>
        <v>482.1</v>
      </c>
      <c r="F15" s="47">
        <f>B15*F11</f>
        <v>542.36250000000007</v>
      </c>
      <c r="G15" s="47">
        <f t="shared" si="0"/>
        <v>602.625</v>
      </c>
    </row>
    <row r="16" spans="1:12" s="14" customFormat="1" ht="21" customHeight="1" x14ac:dyDescent="0.2">
      <c r="A16" s="45">
        <v>10</v>
      </c>
      <c r="B16" s="46">
        <f>C6/12*A16</f>
        <v>1339.1666666666665</v>
      </c>
      <c r="C16" s="47">
        <f>B16*C11</f>
        <v>200.87499999999997</v>
      </c>
      <c r="D16" s="47">
        <f>B16*D11</f>
        <v>334.79166666666663</v>
      </c>
      <c r="E16" s="47">
        <f>B16*E11</f>
        <v>535.66666666666663</v>
      </c>
      <c r="F16" s="47">
        <f>B16*F11</f>
        <v>602.625</v>
      </c>
      <c r="G16" s="47">
        <f t="shared" si="0"/>
        <v>669.58333333333326</v>
      </c>
    </row>
    <row r="17" spans="1:7" s="14" customFormat="1" ht="21" customHeight="1" x14ac:dyDescent="0.2">
      <c r="A17" s="45">
        <v>11</v>
      </c>
      <c r="B17" s="46">
        <f>C6/12*A17</f>
        <v>1473.0833333333333</v>
      </c>
      <c r="C17" s="47">
        <f>B17*C11</f>
        <v>220.96249999999998</v>
      </c>
      <c r="D17" s="47">
        <f>B17*D11</f>
        <v>368.27083333333331</v>
      </c>
      <c r="E17" s="47">
        <f>B17*E11</f>
        <v>589.23333333333335</v>
      </c>
      <c r="F17" s="47">
        <f>B17*F11</f>
        <v>662.88749999999993</v>
      </c>
      <c r="G17" s="47">
        <f t="shared" si="0"/>
        <v>736.54166666666663</v>
      </c>
    </row>
    <row r="18" spans="1:7" s="14" customFormat="1" ht="21" customHeight="1" x14ac:dyDescent="0.2">
      <c r="A18" s="45">
        <v>12</v>
      </c>
      <c r="B18" s="46">
        <f>C6/12*A18</f>
        <v>1607</v>
      </c>
      <c r="C18" s="47">
        <f>B18*C11</f>
        <v>241.04999999999998</v>
      </c>
      <c r="D18" s="47">
        <f>B18*D11</f>
        <v>401.75</v>
      </c>
      <c r="E18" s="47">
        <f>B18*E11</f>
        <v>642.80000000000007</v>
      </c>
      <c r="F18" s="47">
        <f>B18*F11</f>
        <v>723.15</v>
      </c>
      <c r="G18" s="47">
        <f t="shared" si="0"/>
        <v>803.5</v>
      </c>
    </row>
    <row r="19" spans="1:7" s="14" customFormat="1" ht="21" customHeight="1" x14ac:dyDescent="0.2">
      <c r="A19" s="45">
        <v>13</v>
      </c>
      <c r="B19" s="46">
        <f>C6/12*A19</f>
        <v>1740.9166666666665</v>
      </c>
      <c r="C19" s="47">
        <f>B19*C11</f>
        <v>261.13749999999999</v>
      </c>
      <c r="D19" s="47">
        <f>B19*D11</f>
        <v>435.22916666666663</v>
      </c>
      <c r="E19" s="47">
        <f>B19*E11</f>
        <v>696.36666666666667</v>
      </c>
      <c r="F19" s="47">
        <f>B19*F11</f>
        <v>783.41249999999991</v>
      </c>
      <c r="G19" s="47">
        <f t="shared" si="0"/>
        <v>870.45833333333326</v>
      </c>
    </row>
    <row r="20" spans="1:7" s="14" customFormat="1" ht="21" customHeight="1" x14ac:dyDescent="0.2">
      <c r="A20" s="45">
        <v>14</v>
      </c>
      <c r="B20" s="46">
        <f>C6/12*A20</f>
        <v>1874.8333333333333</v>
      </c>
      <c r="C20" s="47">
        <f>B20*C11</f>
        <v>281.22499999999997</v>
      </c>
      <c r="D20" s="47">
        <f>B20*D11</f>
        <v>468.70833333333331</v>
      </c>
      <c r="E20" s="47">
        <f>B20*E11</f>
        <v>749.93333333333339</v>
      </c>
      <c r="F20" s="47">
        <f>B20*F11</f>
        <v>843.67499999999995</v>
      </c>
      <c r="G20" s="47">
        <f t="shared" si="0"/>
        <v>937.41666666666663</v>
      </c>
    </row>
    <row r="21" spans="1:7" s="14" customFormat="1" ht="21" customHeight="1" x14ac:dyDescent="0.2">
      <c r="A21" s="45">
        <v>15</v>
      </c>
      <c r="B21" s="46">
        <f>C6/12*A21</f>
        <v>2008.7499999999998</v>
      </c>
      <c r="C21" s="47">
        <f>B21*C11</f>
        <v>301.31249999999994</v>
      </c>
      <c r="D21" s="47">
        <f>B21*D11</f>
        <v>502.18749999999994</v>
      </c>
      <c r="E21" s="47">
        <f>B21*E11</f>
        <v>803.5</v>
      </c>
      <c r="F21" s="47">
        <f>B21*F11</f>
        <v>903.93749999999989</v>
      </c>
      <c r="G21" s="47">
        <f t="shared" si="0"/>
        <v>1004.3749999999999</v>
      </c>
    </row>
    <row r="22" spans="1:7" s="14" customFormat="1" ht="21" customHeight="1" x14ac:dyDescent="0.2">
      <c r="A22" s="45">
        <v>16</v>
      </c>
      <c r="B22" s="46">
        <f>C6/12*A22</f>
        <v>2142.6666666666665</v>
      </c>
      <c r="C22" s="47">
        <f>B22*C11</f>
        <v>321.39999999999998</v>
      </c>
      <c r="D22" s="47">
        <f>B22*D11</f>
        <v>535.66666666666663</v>
      </c>
      <c r="E22" s="47">
        <f>B22*E11</f>
        <v>857.06666666666661</v>
      </c>
      <c r="F22" s="47">
        <f>B22*F11</f>
        <v>964.19999999999993</v>
      </c>
      <c r="G22" s="47">
        <f t="shared" si="0"/>
        <v>1071.3333333333333</v>
      </c>
    </row>
    <row r="23" spans="1:7" s="14" customFormat="1" ht="21" customHeight="1" x14ac:dyDescent="0.2">
      <c r="A23" s="45">
        <v>17</v>
      </c>
      <c r="B23" s="46">
        <f>C6/12*A23</f>
        <v>2276.583333333333</v>
      </c>
      <c r="C23" s="47">
        <f>B23*C11</f>
        <v>341.48749999999995</v>
      </c>
      <c r="D23" s="47">
        <f>B23*D11</f>
        <v>569.14583333333326</v>
      </c>
      <c r="E23" s="47">
        <f>B23*E11</f>
        <v>910.63333333333321</v>
      </c>
      <c r="F23" s="47">
        <f>B23*F11</f>
        <v>1024.4624999999999</v>
      </c>
      <c r="G23" s="47">
        <f t="shared" si="0"/>
        <v>1138.2916666666665</v>
      </c>
    </row>
    <row r="24" spans="1:7" s="14" customFormat="1" ht="21" customHeight="1" x14ac:dyDescent="0.2">
      <c r="A24" s="45">
        <v>18</v>
      </c>
      <c r="B24" s="46">
        <f>C6/12*A24</f>
        <v>2410.5</v>
      </c>
      <c r="C24" s="47">
        <f>B24*C11</f>
        <v>361.57499999999999</v>
      </c>
      <c r="D24" s="47">
        <f>B24*D11</f>
        <v>602.625</v>
      </c>
      <c r="E24" s="47">
        <f>B24*E11</f>
        <v>964.2</v>
      </c>
      <c r="F24" s="47">
        <f>B24*F11</f>
        <v>1084.7250000000001</v>
      </c>
      <c r="G24" s="47">
        <f t="shared" si="0"/>
        <v>1205.25</v>
      </c>
    </row>
    <row r="25" spans="1:7" s="14" customFormat="1" ht="21" customHeight="1" x14ac:dyDescent="0.2">
      <c r="A25" s="45">
        <v>19</v>
      </c>
      <c r="B25" s="46">
        <f>C6/12*A25</f>
        <v>2544.4166666666665</v>
      </c>
      <c r="C25" s="47">
        <f>B25*C11</f>
        <v>381.66249999999997</v>
      </c>
      <c r="D25" s="47">
        <f>B25*D11</f>
        <v>636.10416666666663</v>
      </c>
      <c r="E25" s="47">
        <f>B25*E11</f>
        <v>1017.7666666666667</v>
      </c>
      <c r="F25" s="47">
        <f>B25*F11</f>
        <v>1144.9875</v>
      </c>
      <c r="G25" s="47">
        <f t="shared" si="0"/>
        <v>1272.2083333333333</v>
      </c>
    </row>
    <row r="26" spans="1:7" s="14" customFormat="1" ht="21" customHeight="1" x14ac:dyDescent="0.2">
      <c r="A26" s="45">
        <v>20</v>
      </c>
      <c r="B26" s="46">
        <f>$C$6/12*A26</f>
        <v>2678.333333333333</v>
      </c>
      <c r="C26" s="47">
        <f>B26*C11</f>
        <v>401.74999999999994</v>
      </c>
      <c r="D26" s="47">
        <f>B26*D11</f>
        <v>669.58333333333326</v>
      </c>
      <c r="E26" s="47">
        <f>B26*E11</f>
        <v>1071.3333333333333</v>
      </c>
      <c r="F26" s="47">
        <f>B26*F11</f>
        <v>1205.25</v>
      </c>
      <c r="G26" s="47">
        <f t="shared" si="0"/>
        <v>1339.1666666666665</v>
      </c>
    </row>
    <row r="27" spans="1:7" s="14" customFormat="1" ht="21" customHeight="1" x14ac:dyDescent="0.2">
      <c r="A27" s="45">
        <v>21</v>
      </c>
      <c r="B27" s="46">
        <f t="shared" ref="B27:B30" si="1">$C$6/12*A27</f>
        <v>2812.25</v>
      </c>
      <c r="C27" s="47">
        <f>B27*C11</f>
        <v>421.83749999999998</v>
      </c>
      <c r="D27" s="47">
        <f>B27*D11</f>
        <v>703.0625</v>
      </c>
      <c r="E27" s="47">
        <f>B27*E11</f>
        <v>1124.9000000000001</v>
      </c>
      <c r="F27" s="47">
        <f>B27*F11</f>
        <v>1265.5125</v>
      </c>
      <c r="G27" s="47">
        <f t="shared" si="0"/>
        <v>1406.125</v>
      </c>
    </row>
    <row r="28" spans="1:7" s="14" customFormat="1" ht="21" customHeight="1" x14ac:dyDescent="0.2">
      <c r="A28" s="45">
        <v>22</v>
      </c>
      <c r="B28" s="46">
        <f t="shared" si="1"/>
        <v>2946.1666666666665</v>
      </c>
      <c r="C28" s="47">
        <f>B28*C11</f>
        <v>441.92499999999995</v>
      </c>
      <c r="D28" s="47">
        <f>B28*D11</f>
        <v>736.54166666666663</v>
      </c>
      <c r="E28" s="47">
        <f>B28*E11</f>
        <v>1178.4666666666667</v>
      </c>
      <c r="F28" s="47">
        <f>B28*F11</f>
        <v>1325.7749999999999</v>
      </c>
      <c r="G28" s="47">
        <f t="shared" si="0"/>
        <v>1473.0833333333333</v>
      </c>
    </row>
    <row r="29" spans="1:7" s="14" customFormat="1" ht="21" customHeight="1" x14ac:dyDescent="0.2">
      <c r="A29" s="45">
        <v>23</v>
      </c>
      <c r="B29" s="46">
        <f t="shared" si="1"/>
        <v>3080.083333333333</v>
      </c>
      <c r="C29" s="47">
        <f>B29*C11</f>
        <v>462.01249999999993</v>
      </c>
      <c r="D29" s="47">
        <f>B29*D11</f>
        <v>770.02083333333326</v>
      </c>
      <c r="E29" s="47">
        <f>B29*E11</f>
        <v>1232.0333333333333</v>
      </c>
      <c r="F29" s="47">
        <f>B29*F11</f>
        <v>1386.0374999999999</v>
      </c>
      <c r="G29" s="47">
        <f t="shared" si="0"/>
        <v>1540.0416666666665</v>
      </c>
    </row>
    <row r="30" spans="1:7" s="14" customFormat="1" ht="21" customHeight="1" x14ac:dyDescent="0.2">
      <c r="A30" s="45">
        <v>24</v>
      </c>
      <c r="B30" s="46">
        <f t="shared" si="1"/>
        <v>3214</v>
      </c>
      <c r="C30" s="47">
        <f>B30*C11</f>
        <v>482.09999999999997</v>
      </c>
      <c r="D30" s="47">
        <f>B30*D11</f>
        <v>803.5</v>
      </c>
      <c r="E30" s="47">
        <f>B30*E11</f>
        <v>1285.6000000000001</v>
      </c>
      <c r="F30" s="47">
        <f>B30*F11</f>
        <v>1446.3</v>
      </c>
      <c r="G30" s="47">
        <f t="shared" si="0"/>
        <v>1607</v>
      </c>
    </row>
    <row r="32" spans="1:7" x14ac:dyDescent="0.2">
      <c r="C32" s="31"/>
    </row>
    <row r="33" spans="3:8" ht="15" x14ac:dyDescent="0.25">
      <c r="C33" s="31"/>
      <c r="G33" s="123" t="s">
        <v>297</v>
      </c>
      <c r="H33" s="258" t="s">
        <v>347</v>
      </c>
    </row>
    <row r="34" spans="3:8" x14ac:dyDescent="0.2">
      <c r="C34" s="31"/>
    </row>
  </sheetData>
  <sheetProtection algorithmName="SHA-512" hashValue="85/RycgGc6AgDtbT8uOMBURWd/Jr7PuT5xzzswqH7zOJiP/qp5O/FWXhrcMl47f8rKaAYoMzhiwK7QfXxXHy8A==" saltValue="gmYThoFLiLtD70COWblSBQ==" spinCount="100000" sheet="1" objects="1" scenarios="1"/>
  <mergeCells count="10">
    <mergeCell ref="F1:H1"/>
    <mergeCell ref="A9:B9"/>
    <mergeCell ref="A10:A11"/>
    <mergeCell ref="B10:B11"/>
    <mergeCell ref="A2:H2"/>
    <mergeCell ref="A5:B5"/>
    <mergeCell ref="C6:D6"/>
    <mergeCell ref="E6:F6"/>
    <mergeCell ref="D10:G10"/>
    <mergeCell ref="C9:G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showGridLines="0" zoomScaleNormal="100" workbookViewId="0">
      <selection activeCell="R2" sqref="Q2:R2"/>
    </sheetView>
  </sheetViews>
  <sheetFormatPr baseColWidth="10" defaultRowHeight="12.75" x14ac:dyDescent="0.2"/>
  <cols>
    <col min="1" max="1" width="14.42578125" customWidth="1"/>
    <col min="3" max="3" width="15.5703125" customWidth="1"/>
    <col min="5" max="5" width="12" bestFit="1" customWidth="1"/>
    <col min="6" max="6" width="7.42578125" customWidth="1"/>
    <col min="7" max="7" width="12" bestFit="1" customWidth="1"/>
    <col min="8" max="8" width="15.5703125" customWidth="1"/>
  </cols>
  <sheetData>
    <row r="1" spans="1:12" x14ac:dyDescent="0.2">
      <c r="A1" s="126" t="s">
        <v>349</v>
      </c>
      <c r="B1" s="128"/>
      <c r="C1" s="128"/>
      <c r="D1" s="128"/>
      <c r="E1" s="128"/>
      <c r="F1" s="347" t="s">
        <v>219</v>
      </c>
      <c r="G1" s="347"/>
      <c r="H1" s="347"/>
    </row>
    <row r="2" spans="1:12" ht="63" customHeight="1" x14ac:dyDescent="0.2">
      <c r="A2" s="362" t="s">
        <v>299</v>
      </c>
      <c r="B2" s="362"/>
      <c r="C2" s="362"/>
      <c r="D2" s="362"/>
      <c r="E2" s="362"/>
      <c r="F2" s="362"/>
      <c r="G2" s="362"/>
      <c r="H2" s="362"/>
      <c r="I2" s="127"/>
      <c r="J2" s="127"/>
      <c r="K2" s="127"/>
      <c r="L2" s="127"/>
    </row>
    <row r="5" spans="1:12" ht="15" x14ac:dyDescent="0.2">
      <c r="A5" s="366" t="s">
        <v>18</v>
      </c>
      <c r="B5" s="366"/>
      <c r="C5" s="355">
        <v>45597</v>
      </c>
      <c r="D5" s="355"/>
      <c r="E5" s="18"/>
    </row>
    <row r="6" spans="1:12" ht="15" x14ac:dyDescent="0.2">
      <c r="A6" s="366" t="s">
        <v>17</v>
      </c>
      <c r="B6" s="366"/>
      <c r="C6" s="140" t="s">
        <v>25</v>
      </c>
      <c r="D6" s="140"/>
      <c r="E6" s="140"/>
    </row>
    <row r="7" spans="1:12" ht="15" x14ac:dyDescent="0.2">
      <c r="A7" s="19"/>
      <c r="B7" s="19"/>
      <c r="C7" s="19"/>
      <c r="D7" s="19"/>
      <c r="E7" s="19"/>
    </row>
    <row r="8" spans="1:12" ht="15" x14ac:dyDescent="0.2">
      <c r="A8" s="19"/>
      <c r="B8" s="19"/>
      <c r="C8" s="19"/>
      <c r="D8" s="19"/>
      <c r="E8" s="19"/>
    </row>
    <row r="9" spans="1:12" ht="28.5" x14ac:dyDescent="0.45">
      <c r="A9" s="332" t="s">
        <v>348</v>
      </c>
      <c r="B9" s="19"/>
      <c r="C9" s="139">
        <v>1801.8</v>
      </c>
      <c r="D9" s="259"/>
      <c r="E9" s="29"/>
    </row>
    <row r="10" spans="1:12" ht="12" customHeight="1" x14ac:dyDescent="0.2">
      <c r="A10" s="19"/>
      <c r="B10" s="19"/>
    </row>
    <row r="11" spans="1:12" ht="38.85" customHeight="1" x14ac:dyDescent="0.2">
      <c r="A11" s="64" t="s">
        <v>86</v>
      </c>
      <c r="B11" s="367" t="s">
        <v>35</v>
      </c>
      <c r="C11" s="367"/>
      <c r="D11" s="367" t="s">
        <v>87</v>
      </c>
      <c r="E11" s="367"/>
      <c r="F11" s="368" t="s">
        <v>88</v>
      </c>
      <c r="G11" s="368"/>
      <c r="H11" s="368"/>
    </row>
    <row r="12" spans="1:12" ht="38.85" customHeight="1" x14ac:dyDescent="0.2">
      <c r="A12" s="64" t="s">
        <v>30</v>
      </c>
      <c r="B12" s="142" t="s">
        <v>89</v>
      </c>
      <c r="C12" s="189">
        <f>C9*65%</f>
        <v>1171.17</v>
      </c>
      <c r="D12" s="142" t="s">
        <v>90</v>
      </c>
      <c r="E12" s="189">
        <f>C9*80%</f>
        <v>1441.44</v>
      </c>
      <c r="F12" s="363" t="s">
        <v>91</v>
      </c>
      <c r="G12" s="364">
        <f>C9</f>
        <v>1801.8</v>
      </c>
      <c r="H12" s="363" t="s">
        <v>92</v>
      </c>
    </row>
    <row r="13" spans="1:12" ht="63.75" customHeight="1" x14ac:dyDescent="0.2">
      <c r="A13" s="64" t="s">
        <v>29</v>
      </c>
      <c r="B13" s="142" t="s">
        <v>93</v>
      </c>
      <c r="C13" s="189">
        <f>C9*55%</f>
        <v>990.99</v>
      </c>
      <c r="D13" s="142" t="s">
        <v>94</v>
      </c>
      <c r="E13" s="189">
        <f>C9*70%</f>
        <v>1261.26</v>
      </c>
      <c r="F13" s="363"/>
      <c r="G13" s="365"/>
      <c r="H13" s="363"/>
    </row>
    <row r="15" spans="1:12" ht="18" x14ac:dyDescent="0.2">
      <c r="A15" s="52"/>
      <c r="C15" s="33"/>
    </row>
    <row r="16" spans="1:12" ht="15" x14ac:dyDescent="0.25">
      <c r="G16" s="123" t="s">
        <v>296</v>
      </c>
      <c r="H16" s="258" t="s">
        <v>347</v>
      </c>
    </row>
  </sheetData>
  <sheetProtection algorithmName="SHA-512" hashValue="ifksX1Q5Jm7TMyn2YECRjs48uImZKyTz/ohhxFgSR8wXLcRFtX5ptLOm7iH3WrXXWWpsSxjpEbf2nEExl9ZeAA==" saltValue="WfE1JpXQTwwk8wmg68rhKg==" spinCount="100000" sheet="1" objects="1" scenarios="1"/>
  <mergeCells count="11">
    <mergeCell ref="F1:H1"/>
    <mergeCell ref="A2:H2"/>
    <mergeCell ref="F12:F13"/>
    <mergeCell ref="G12:G13"/>
    <mergeCell ref="H12:H13"/>
    <mergeCell ref="A5:B5"/>
    <mergeCell ref="A6:B6"/>
    <mergeCell ref="C5:D5"/>
    <mergeCell ref="B11:C11"/>
    <mergeCell ref="D11:E11"/>
    <mergeCell ref="F11:H11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EA38-AD10-4717-9263-B5DACF852111}">
  <dimension ref="A1:H16"/>
  <sheetViews>
    <sheetView showGridLines="0" zoomScaleNormal="100" workbookViewId="0"/>
  </sheetViews>
  <sheetFormatPr baseColWidth="10" defaultRowHeight="12.75" x14ac:dyDescent="0.2"/>
  <cols>
    <col min="2" max="2" width="10" customWidth="1"/>
    <col min="3" max="3" width="17" customWidth="1"/>
    <col min="5" max="5" width="14.42578125" customWidth="1"/>
    <col min="7" max="7" width="12" bestFit="1" customWidth="1"/>
    <col min="8" max="8" width="28.42578125" customWidth="1"/>
  </cols>
  <sheetData>
    <row r="1" spans="1:8" x14ac:dyDescent="0.2">
      <c r="A1" s="309" t="s">
        <v>329</v>
      </c>
      <c r="B1" s="128"/>
      <c r="C1" s="128"/>
      <c r="D1" s="128"/>
      <c r="E1" s="128"/>
      <c r="F1" s="347" t="s">
        <v>219</v>
      </c>
      <c r="G1" s="347"/>
      <c r="H1" s="347"/>
    </row>
    <row r="2" spans="1:8" ht="33.75" x14ac:dyDescent="0.2">
      <c r="A2" s="362" t="s">
        <v>300</v>
      </c>
      <c r="B2" s="362"/>
      <c r="C2" s="362"/>
      <c r="D2" s="362"/>
      <c r="E2" s="362"/>
      <c r="F2" s="362"/>
      <c r="G2" s="362"/>
      <c r="H2" s="362"/>
    </row>
    <row r="5" spans="1:8" ht="15" x14ac:dyDescent="0.2">
      <c r="A5" s="366" t="s">
        <v>18</v>
      </c>
      <c r="B5" s="366"/>
      <c r="C5" s="355">
        <v>45597</v>
      </c>
      <c r="D5" s="355"/>
      <c r="E5" s="18"/>
    </row>
    <row r="6" spans="1:8" ht="15" x14ac:dyDescent="0.2">
      <c r="A6" s="366" t="s">
        <v>17</v>
      </c>
      <c r="B6" s="366"/>
      <c r="C6" s="140" t="s">
        <v>25</v>
      </c>
      <c r="D6" s="140"/>
      <c r="E6" s="140"/>
    </row>
    <row r="7" spans="1:8" ht="15" x14ac:dyDescent="0.2">
      <c r="A7" s="19"/>
      <c r="B7" s="19"/>
      <c r="C7" s="19"/>
      <c r="D7" s="19"/>
      <c r="E7" s="19"/>
    </row>
    <row r="8" spans="1:8" ht="15" x14ac:dyDescent="0.2">
      <c r="A8" s="19"/>
      <c r="B8" s="19"/>
      <c r="C8" s="19"/>
      <c r="D8" s="19"/>
      <c r="E8" s="19"/>
    </row>
    <row r="9" spans="1:8" ht="15" x14ac:dyDescent="0.2">
      <c r="A9" s="332" t="s">
        <v>348</v>
      </c>
      <c r="B9" s="19"/>
      <c r="C9" s="139">
        <v>1801.8</v>
      </c>
      <c r="D9" s="29"/>
      <c r="E9" s="29"/>
    </row>
    <row r="10" spans="1:8" ht="15" x14ac:dyDescent="0.2">
      <c r="A10" s="19"/>
      <c r="B10" s="19"/>
    </row>
    <row r="11" spans="1:8" ht="24" x14ac:dyDescent="0.2">
      <c r="A11" s="64" t="s">
        <v>86</v>
      </c>
      <c r="B11" s="367" t="s">
        <v>35</v>
      </c>
      <c r="C11" s="367"/>
      <c r="D11" s="367" t="s">
        <v>87</v>
      </c>
      <c r="E11" s="367"/>
      <c r="F11" s="368" t="s">
        <v>88</v>
      </c>
      <c r="G11" s="368"/>
      <c r="H11" s="368"/>
    </row>
    <row r="12" spans="1:8" ht="43.5" customHeight="1" x14ac:dyDescent="0.2">
      <c r="A12" s="64" t="s">
        <v>30</v>
      </c>
      <c r="B12" s="142" t="s">
        <v>89</v>
      </c>
      <c r="C12" s="189">
        <f>C9*65%</f>
        <v>1171.17</v>
      </c>
      <c r="D12" s="142" t="s">
        <v>90</v>
      </c>
      <c r="E12" s="189">
        <f>C9*80%</f>
        <v>1441.44</v>
      </c>
      <c r="F12" s="363" t="s">
        <v>91</v>
      </c>
      <c r="G12" s="364">
        <f>C9</f>
        <v>1801.8</v>
      </c>
      <c r="H12" s="363" t="s">
        <v>92</v>
      </c>
    </row>
    <row r="13" spans="1:8" ht="35.25" customHeight="1" x14ac:dyDescent="0.2">
      <c r="A13" s="64" t="s">
        <v>29</v>
      </c>
      <c r="B13" s="142" t="s">
        <v>93</v>
      </c>
      <c r="C13" s="189">
        <f>C9*55%</f>
        <v>990.99</v>
      </c>
      <c r="D13" s="142" t="s">
        <v>94</v>
      </c>
      <c r="E13" s="189">
        <f>C9*70%</f>
        <v>1261.26</v>
      </c>
      <c r="F13" s="363"/>
      <c r="G13" s="365"/>
      <c r="H13" s="363"/>
    </row>
    <row r="15" spans="1:8" ht="18" x14ac:dyDescent="0.2">
      <c r="A15" s="52"/>
      <c r="C15" s="33"/>
    </row>
    <row r="16" spans="1:8" ht="15" x14ac:dyDescent="0.25">
      <c r="G16" s="123" t="s">
        <v>295</v>
      </c>
      <c r="H16" s="258" t="s">
        <v>347</v>
      </c>
    </row>
  </sheetData>
  <sheetProtection algorithmName="SHA-512" hashValue="ZdRKkIUlR1Oq1iWqX/ypeslzjwvWd9122T3moCtPyx1SlG/3bGXozzO8WBbamKi4eV8p4iwtQSZWfOduV2R6fw==" saltValue="sLJEzrgBXo03SZnfXriPzw==" spinCount="100000" sheet="1" objects="1" scenarios="1"/>
  <mergeCells count="11">
    <mergeCell ref="F12:F13"/>
    <mergeCell ref="G12:G13"/>
    <mergeCell ref="H12:H13"/>
    <mergeCell ref="F1:H1"/>
    <mergeCell ref="A2:H2"/>
    <mergeCell ref="A5:B5"/>
    <mergeCell ref="C5:D5"/>
    <mergeCell ref="A6:B6"/>
    <mergeCell ref="B11:C11"/>
    <mergeCell ref="D11:E11"/>
    <mergeCell ref="F11:H11"/>
  </mergeCells>
  <pageMargins left="0.7" right="0.7" top="0.75" bottom="0.75" header="0.3" footer="0.3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4"/>
  <sheetViews>
    <sheetView showGridLines="0" zoomScale="80" zoomScaleNormal="80" zoomScalePageLayoutView="85" workbookViewId="0"/>
  </sheetViews>
  <sheetFormatPr baseColWidth="10" defaultRowHeight="12.75" x14ac:dyDescent="0.2"/>
  <cols>
    <col min="1" max="1" width="9" customWidth="1"/>
    <col min="2" max="2" width="13.5703125" customWidth="1"/>
    <col min="3" max="3" width="1.5703125" customWidth="1"/>
    <col min="4" max="7" width="14.5703125" customWidth="1"/>
    <col min="8" max="8" width="21.28515625" customWidth="1"/>
  </cols>
  <sheetData>
    <row r="1" spans="1:13" x14ac:dyDescent="0.2">
      <c r="A1" s="126" t="s">
        <v>349</v>
      </c>
      <c r="B1" s="128"/>
      <c r="C1" s="128"/>
      <c r="D1" s="128"/>
      <c r="E1" s="128"/>
      <c r="F1" s="128"/>
      <c r="G1" s="347" t="s">
        <v>219</v>
      </c>
      <c r="H1" s="347"/>
      <c r="I1" s="347"/>
    </row>
    <row r="2" spans="1:13" ht="60" customHeight="1" x14ac:dyDescent="0.2">
      <c r="A2" s="369" t="s">
        <v>186</v>
      </c>
      <c r="B2" s="369"/>
      <c r="C2" s="369"/>
      <c r="D2" s="369"/>
      <c r="E2" s="369"/>
      <c r="F2" s="369"/>
      <c r="G2" s="369"/>
      <c r="H2" s="369"/>
      <c r="I2" s="369"/>
      <c r="J2" s="129"/>
      <c r="K2" s="129"/>
      <c r="L2" s="129"/>
      <c r="M2" s="129"/>
    </row>
    <row r="3" spans="1:13" ht="19.5" customHeight="1" x14ac:dyDescent="0.2">
      <c r="A3" s="366" t="s">
        <v>18</v>
      </c>
      <c r="B3" s="366"/>
      <c r="C3" s="19"/>
      <c r="D3" s="355">
        <v>45597</v>
      </c>
      <c r="E3" s="355"/>
    </row>
    <row r="4" spans="1:13" s="18" customFormat="1" ht="14.25" customHeight="1" x14ac:dyDescent="0.2">
      <c r="A4" s="366" t="s">
        <v>17</v>
      </c>
      <c r="B4" s="366"/>
      <c r="C4" s="19"/>
      <c r="D4" s="137" t="s">
        <v>25</v>
      </c>
      <c r="E4" s="137"/>
      <c r="F4" s="19"/>
    </row>
    <row r="5" spans="1:13" s="18" customFormat="1" ht="44.65" customHeight="1" x14ac:dyDescent="0.2">
      <c r="A5" s="332" t="s">
        <v>348</v>
      </c>
      <c r="B5" s="19"/>
      <c r="C5" s="139"/>
      <c r="D5" s="139">
        <v>1801.8</v>
      </c>
      <c r="E5" s="137"/>
      <c r="F5" s="20"/>
    </row>
    <row r="6" spans="1:13" ht="45.6" hidden="1" customHeight="1" x14ac:dyDescent="0.2">
      <c r="A6" s="29" t="s">
        <v>301</v>
      </c>
      <c r="D6" s="261">
        <f>D5*12</f>
        <v>21621.599999999999</v>
      </c>
      <c r="E6" s="260"/>
    </row>
    <row r="7" spans="1:13" s="4" customFormat="1" ht="45.6" hidden="1" customHeight="1" x14ac:dyDescent="0.2">
      <c r="A7" s="2"/>
      <c r="B7" s="14"/>
      <c r="C7" s="14"/>
      <c r="D7" s="14"/>
      <c r="E7" s="14"/>
      <c r="F7" s="14"/>
    </row>
    <row r="8" spans="1:13" s="6" customFormat="1" ht="20.100000000000001" hidden="1" customHeight="1" x14ac:dyDescent="0.2">
      <c r="A8" s="5"/>
      <c r="B8" s="16"/>
      <c r="C8" s="245"/>
      <c r="D8" s="15" t="s">
        <v>4</v>
      </c>
      <c r="E8" s="17"/>
      <c r="F8" s="15" t="s">
        <v>3</v>
      </c>
    </row>
    <row r="9" spans="1:13" s="6" customFormat="1" ht="20.100000000000001" hidden="1" customHeight="1" x14ac:dyDescent="0.2">
      <c r="A9" s="5"/>
      <c r="B9" s="3"/>
      <c r="C9" s="3"/>
      <c r="D9" s="1">
        <v>0.55000000000000004</v>
      </c>
      <c r="E9" s="1"/>
      <c r="F9" s="1">
        <v>0.7</v>
      </c>
    </row>
    <row r="10" spans="1:13" s="14" customFormat="1" ht="22.5" hidden="1" customHeight="1" x14ac:dyDescent="0.2">
      <c r="A10" s="8" t="s">
        <v>5</v>
      </c>
      <c r="B10" s="9"/>
      <c r="C10" s="9"/>
      <c r="D10" s="7" t="e">
        <f>SUM(#REF!*D9)</f>
        <v>#REF!</v>
      </c>
      <c r="E10" s="7"/>
      <c r="F10" s="7" t="e">
        <f>SUM(#REF!*F9)</f>
        <v>#REF!</v>
      </c>
      <c r="H10" s="14" t="s">
        <v>160</v>
      </c>
    </row>
    <row r="11" spans="1:13" s="14" customFormat="1" ht="20.100000000000001" hidden="1" customHeight="1" x14ac:dyDescent="0.2">
      <c r="A11" s="13" t="s">
        <v>6</v>
      </c>
      <c r="B11" s="11"/>
      <c r="C11" s="11"/>
      <c r="D11" s="12"/>
      <c r="E11" s="12"/>
      <c r="F11" s="12"/>
    </row>
    <row r="12" spans="1:13" s="14" customFormat="1" ht="9" hidden="1" customHeight="1" x14ac:dyDescent="0.2">
      <c r="A12" s="13" t="s">
        <v>6</v>
      </c>
      <c r="B12" s="11"/>
      <c r="C12" s="11"/>
      <c r="D12" s="12"/>
      <c r="E12" s="12"/>
      <c r="F12" s="12"/>
    </row>
    <row r="13" spans="1:13" s="10" customFormat="1" ht="20.100000000000001" customHeight="1" x14ac:dyDescent="0.2">
      <c r="A13" s="14"/>
      <c r="B13" s="14"/>
      <c r="C13" s="14"/>
      <c r="D13" s="14"/>
      <c r="E13" s="14"/>
      <c r="F13" s="14"/>
    </row>
    <row r="14" spans="1:13" s="10" customFormat="1" ht="30" customHeight="1" x14ac:dyDescent="0.2">
      <c r="A14" s="373" t="s">
        <v>1</v>
      </c>
      <c r="B14" s="379" t="s">
        <v>12</v>
      </c>
      <c r="C14" s="380"/>
      <c r="D14" s="370" t="s">
        <v>23</v>
      </c>
      <c r="E14" s="371"/>
      <c r="F14" s="371"/>
      <c r="G14" s="371"/>
      <c r="H14" s="376"/>
    </row>
    <row r="15" spans="1:13" s="14" customFormat="1" ht="36.75" customHeight="1" x14ac:dyDescent="0.2">
      <c r="A15" s="374"/>
      <c r="B15" s="381"/>
      <c r="C15" s="382"/>
      <c r="D15" s="370" t="s">
        <v>227</v>
      </c>
      <c r="E15" s="371"/>
      <c r="F15" s="370" t="s">
        <v>44</v>
      </c>
      <c r="G15" s="371"/>
      <c r="H15" s="186" t="s">
        <v>224</v>
      </c>
    </row>
    <row r="16" spans="1:13" s="14" customFormat="1" ht="30" customHeight="1" x14ac:dyDescent="0.2">
      <c r="A16" s="375"/>
      <c r="B16" s="383"/>
      <c r="C16" s="384"/>
      <c r="D16" s="187" t="s">
        <v>225</v>
      </c>
      <c r="E16" s="187" t="s">
        <v>226</v>
      </c>
      <c r="F16" s="187" t="s">
        <v>225</v>
      </c>
      <c r="G16" s="187" t="s">
        <v>226</v>
      </c>
      <c r="H16" s="187" t="s">
        <v>21</v>
      </c>
    </row>
    <row r="17" spans="1:8" s="14" customFormat="1" ht="30" customHeight="1" x14ac:dyDescent="0.2">
      <c r="A17" s="187">
        <v>1</v>
      </c>
      <c r="B17" s="246">
        <v>22337</v>
      </c>
      <c r="C17" s="248"/>
      <c r="D17" s="189">
        <f>B17*55%/12</f>
        <v>1023.7791666666667</v>
      </c>
      <c r="E17" s="189">
        <f>B17*65%/12</f>
        <v>1209.9208333333333</v>
      </c>
      <c r="F17" s="189">
        <f>B17*70%/12</f>
        <v>1302.9916666666666</v>
      </c>
      <c r="G17" s="189">
        <f>B17*80%/12</f>
        <v>1489.1333333333334</v>
      </c>
      <c r="H17" s="189">
        <f>IF(B17*85%/12&gt;=D5,B17*85%/12,D5)</f>
        <v>1801.8</v>
      </c>
    </row>
    <row r="18" spans="1:8" s="14" customFormat="1" ht="30" customHeight="1" x14ac:dyDescent="0.2">
      <c r="A18" s="187">
        <v>2</v>
      </c>
      <c r="B18" s="246">
        <v>23195</v>
      </c>
      <c r="C18" s="247"/>
      <c r="D18" s="189">
        <f t="shared" ref="D18:D23" si="0">B18*55%/12</f>
        <v>1063.1041666666667</v>
      </c>
      <c r="E18" s="189">
        <f>B18*65%/12</f>
        <v>1256.3958333333333</v>
      </c>
      <c r="F18" s="189">
        <f t="shared" ref="F18:F23" si="1">B18*70%/12</f>
        <v>1353.0416666666665</v>
      </c>
      <c r="G18" s="189">
        <f t="shared" ref="G18:G23" si="2">B18*80%/12</f>
        <v>1546.3333333333333</v>
      </c>
      <c r="H18" s="189">
        <f>IF(B18*85%/12&gt;=D5,B18*85%/12,D5)</f>
        <v>1801.8</v>
      </c>
    </row>
    <row r="19" spans="1:8" s="14" customFormat="1" ht="30" customHeight="1" x14ac:dyDescent="0.2">
      <c r="A19" s="187">
        <v>3</v>
      </c>
      <c r="B19" s="246">
        <v>25116</v>
      </c>
      <c r="C19" s="247"/>
      <c r="D19" s="189">
        <f t="shared" si="0"/>
        <v>1151.1500000000001</v>
      </c>
      <c r="E19" s="189">
        <f t="shared" ref="E19:E23" si="3">B19*65%/12</f>
        <v>1360.45</v>
      </c>
      <c r="F19" s="189">
        <f t="shared" si="1"/>
        <v>1465.0999999999997</v>
      </c>
      <c r="G19" s="189">
        <f t="shared" si="2"/>
        <v>1674.4000000000003</v>
      </c>
      <c r="H19" s="189">
        <f>IF(B19*85%/12&gt;=D5,B19*85%/12,D5)</f>
        <v>1801.8</v>
      </c>
    </row>
    <row r="20" spans="1:8" s="14" customFormat="1" ht="30" customHeight="1" x14ac:dyDescent="0.2">
      <c r="A20" s="187">
        <v>4</v>
      </c>
      <c r="B20" s="246">
        <v>28056</v>
      </c>
      <c r="C20" s="247"/>
      <c r="D20" s="189">
        <f t="shared" si="0"/>
        <v>1285.9000000000001</v>
      </c>
      <c r="E20" s="189">
        <f t="shared" si="3"/>
        <v>1519.7</v>
      </c>
      <c r="F20" s="189">
        <f t="shared" si="1"/>
        <v>1636.5999999999997</v>
      </c>
      <c r="G20" s="189">
        <f t="shared" si="2"/>
        <v>1870.4000000000003</v>
      </c>
      <c r="H20" s="189">
        <f>IF(B20*85%/12&gt;=D5,B20*85%/12,D5)</f>
        <v>1987.3</v>
      </c>
    </row>
    <row r="21" spans="1:8" s="14" customFormat="1" ht="30" customHeight="1" x14ac:dyDescent="0.2">
      <c r="A21" s="187">
        <v>5</v>
      </c>
      <c r="B21" s="246">
        <v>32772</v>
      </c>
      <c r="C21" s="247"/>
      <c r="D21" s="189">
        <f t="shared" si="0"/>
        <v>1502.0500000000002</v>
      </c>
      <c r="E21" s="189">
        <f t="shared" si="3"/>
        <v>1775.1499999999999</v>
      </c>
      <c r="F21" s="189">
        <f t="shared" si="1"/>
        <v>1911.6999999999998</v>
      </c>
      <c r="G21" s="189">
        <f t="shared" si="2"/>
        <v>2184.8000000000002</v>
      </c>
      <c r="H21" s="189">
        <f>IF(B21*85%/12&gt;=D5,B21*85%/12,D5)</f>
        <v>2321.35</v>
      </c>
    </row>
    <row r="22" spans="1:8" s="14" customFormat="1" ht="30" customHeight="1" x14ac:dyDescent="0.2">
      <c r="A22" s="187" t="s">
        <v>133</v>
      </c>
      <c r="B22" s="246">
        <v>37758</v>
      </c>
      <c r="C22" s="247"/>
      <c r="D22" s="189">
        <f t="shared" si="0"/>
        <v>1730.575</v>
      </c>
      <c r="E22" s="189">
        <f t="shared" si="3"/>
        <v>2045.2250000000001</v>
      </c>
      <c r="F22" s="189">
        <f t="shared" si="1"/>
        <v>2202.5499999999997</v>
      </c>
      <c r="G22" s="189">
        <f t="shared" si="2"/>
        <v>2517.2000000000003</v>
      </c>
      <c r="H22" s="189">
        <f>IF(B22*85%/12&gt;=D5,B22*85%/12,D5)</f>
        <v>2674.5250000000001</v>
      </c>
    </row>
    <row r="23" spans="1:8" s="14" customFormat="1" ht="30" customHeight="1" x14ac:dyDescent="0.2">
      <c r="A23" s="187">
        <v>6</v>
      </c>
      <c r="B23" s="246">
        <v>42743</v>
      </c>
      <c r="C23" s="247"/>
      <c r="D23" s="189">
        <f t="shared" si="0"/>
        <v>1959.0541666666668</v>
      </c>
      <c r="E23" s="189">
        <f t="shared" si="3"/>
        <v>2315.2458333333334</v>
      </c>
      <c r="F23" s="189">
        <f t="shared" si="1"/>
        <v>2493.3416666666667</v>
      </c>
      <c r="G23" s="189">
        <f t="shared" si="2"/>
        <v>2849.5333333333333</v>
      </c>
      <c r="H23" s="189">
        <f>IF(B23*85%/12&gt;=D5,B23*85%/12,D5)</f>
        <v>3027.6291666666662</v>
      </c>
    </row>
    <row r="24" spans="1:8" s="14" customFormat="1" ht="30" customHeight="1" x14ac:dyDescent="0.2">
      <c r="A24" s="377"/>
      <c r="B24" s="378"/>
      <c r="C24" s="378"/>
      <c r="D24" s="378"/>
      <c r="E24" s="378"/>
      <c r="F24" s="378"/>
      <c r="G24" s="378"/>
      <c r="H24" s="378"/>
    </row>
    <row r="25" spans="1:8" ht="27.6" customHeight="1" x14ac:dyDescent="0.2">
      <c r="A25" s="372"/>
      <c r="B25" s="372"/>
      <c r="C25" s="372"/>
      <c r="D25" s="372"/>
      <c r="E25" s="372"/>
      <c r="F25" s="372"/>
      <c r="G25" s="372"/>
      <c r="H25" s="372"/>
    </row>
    <row r="26" spans="1:8" ht="20.100000000000001" customHeight="1" x14ac:dyDescent="0.2">
      <c r="A26" s="35" t="s">
        <v>24</v>
      </c>
      <c r="B26" s="130"/>
      <c r="C26" s="130"/>
      <c r="D26" s="130"/>
      <c r="E26" s="130"/>
      <c r="F26" s="130"/>
      <c r="G26" s="130"/>
      <c r="H26" s="131"/>
    </row>
    <row r="27" spans="1:8" ht="16.350000000000001" customHeight="1" x14ac:dyDescent="0.2">
      <c r="A27" s="73" t="s">
        <v>31</v>
      </c>
      <c r="B27" s="132"/>
      <c r="C27" s="132"/>
      <c r="D27" s="132"/>
      <c r="E27" s="132" t="s">
        <v>40</v>
      </c>
      <c r="F27" s="132"/>
      <c r="G27" s="132"/>
      <c r="H27" s="133"/>
    </row>
    <row r="28" spans="1:8" ht="16.350000000000001" customHeight="1" x14ac:dyDescent="0.2">
      <c r="A28" s="73" t="s">
        <v>32</v>
      </c>
      <c r="B28" s="132"/>
      <c r="C28" s="132"/>
      <c r="D28" s="132"/>
      <c r="E28" s="132" t="s">
        <v>42</v>
      </c>
      <c r="F28" s="132"/>
      <c r="G28" s="132"/>
      <c r="H28" s="133"/>
    </row>
    <row r="29" spans="1:8" ht="16.350000000000001" customHeight="1" x14ac:dyDescent="0.2">
      <c r="A29" s="73" t="s">
        <v>33</v>
      </c>
      <c r="B29" s="132"/>
      <c r="C29" s="132"/>
      <c r="D29" s="132"/>
      <c r="E29" s="132" t="s">
        <v>41</v>
      </c>
      <c r="F29" s="132"/>
      <c r="G29" s="132"/>
      <c r="H29" s="133"/>
    </row>
    <row r="30" spans="1:8" ht="16.350000000000001" customHeight="1" x14ac:dyDescent="0.2">
      <c r="A30" s="73" t="s">
        <v>34</v>
      </c>
      <c r="B30" s="132"/>
      <c r="C30" s="132"/>
      <c r="D30" s="132"/>
      <c r="E30" s="132" t="s">
        <v>43</v>
      </c>
      <c r="F30" s="132"/>
      <c r="G30" s="132"/>
      <c r="H30" s="133"/>
    </row>
    <row r="31" spans="1:8" ht="16.350000000000001" customHeight="1" x14ac:dyDescent="0.2">
      <c r="A31" s="134" t="s">
        <v>39</v>
      </c>
      <c r="B31" s="135"/>
      <c r="C31" s="135"/>
      <c r="D31" s="135"/>
      <c r="E31" s="135" t="s">
        <v>187</v>
      </c>
      <c r="F31" s="135"/>
      <c r="G31" s="135"/>
      <c r="H31" s="136"/>
    </row>
    <row r="33" spans="1:9" ht="15" x14ac:dyDescent="0.25">
      <c r="A33" s="116"/>
    </row>
    <row r="34" spans="1:9" ht="15" x14ac:dyDescent="0.25">
      <c r="H34" s="123" t="s">
        <v>294</v>
      </c>
      <c r="I34" s="258" t="s">
        <v>347</v>
      </c>
    </row>
  </sheetData>
  <sheetProtection algorithmName="SHA-512" hashValue="9CBH3GQmWRUDWNOe6yeF1f1POgBGosGvYL7dzKsxo8SF1NUmutOnBfuZql9wOXG0XPJ1HNEieFTsrOUSaz5k1w==" saltValue="olWDKxVvYxLKplEkaXgFlQ==" spinCount="100000" sheet="1" objects="1" scenarios="1"/>
  <mergeCells count="12">
    <mergeCell ref="A3:B3"/>
    <mergeCell ref="G1:I1"/>
    <mergeCell ref="A2:I2"/>
    <mergeCell ref="F15:G15"/>
    <mergeCell ref="A25:H25"/>
    <mergeCell ref="D15:E15"/>
    <mergeCell ref="A14:A16"/>
    <mergeCell ref="A4:B4"/>
    <mergeCell ref="D14:H14"/>
    <mergeCell ref="A24:H24"/>
    <mergeCell ref="B14:C16"/>
    <mergeCell ref="D3:E3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27E7-683A-4AE7-B437-8F5BF3382275}">
  <sheetPr>
    <pageSetUpPr fitToPage="1"/>
  </sheetPr>
  <dimension ref="A1:M42"/>
  <sheetViews>
    <sheetView showGridLines="0" zoomScale="80" zoomScaleNormal="80" workbookViewId="0"/>
  </sheetViews>
  <sheetFormatPr baseColWidth="10" defaultColWidth="11.42578125" defaultRowHeight="12.75" x14ac:dyDescent="0.2"/>
  <cols>
    <col min="1" max="1" width="34.42578125" style="297" bestFit="1" customWidth="1"/>
    <col min="2" max="2" width="14.42578125" style="297" customWidth="1"/>
    <col min="3" max="3" width="3.42578125" style="297" customWidth="1"/>
    <col min="4" max="4" width="17" style="297" customWidth="1"/>
    <col min="5" max="5" width="17.5703125" style="297" customWidth="1"/>
    <col min="6" max="6" width="16.5703125" style="297" customWidth="1"/>
    <col min="7" max="7" width="14" style="297" customWidth="1"/>
    <col min="8" max="8" width="16.28515625" style="297" customWidth="1"/>
    <col min="9" max="9" width="23.42578125" style="104" bestFit="1" customWidth="1"/>
    <col min="10" max="16384" width="11.42578125" style="297"/>
  </cols>
  <sheetData>
    <row r="1" spans="1:13" x14ac:dyDescent="0.2">
      <c r="A1" s="126" t="s">
        <v>349</v>
      </c>
      <c r="B1" s="128"/>
      <c r="C1" s="128"/>
      <c r="D1" s="128"/>
      <c r="E1" s="347" t="s">
        <v>219</v>
      </c>
      <c r="F1" s="347"/>
      <c r="G1" s="347"/>
    </row>
    <row r="2" spans="1:13" ht="40.35" customHeight="1" x14ac:dyDescent="0.2">
      <c r="A2" s="369" t="s">
        <v>188</v>
      </c>
      <c r="B2" s="369"/>
      <c r="C2" s="369"/>
      <c r="D2" s="369"/>
      <c r="E2" s="369"/>
      <c r="F2" s="369"/>
      <c r="G2" s="369"/>
      <c r="H2" s="129"/>
      <c r="I2" s="129"/>
      <c r="J2" s="129"/>
      <c r="K2" s="129"/>
      <c r="L2" s="129"/>
      <c r="M2" s="129"/>
    </row>
    <row r="4" spans="1:13" s="18" customFormat="1" ht="15" x14ac:dyDescent="0.2">
      <c r="A4" s="295" t="s">
        <v>18</v>
      </c>
      <c r="B4" s="355">
        <v>45597</v>
      </c>
      <c r="C4" s="355"/>
      <c r="D4" s="96"/>
      <c r="F4" s="295"/>
      <c r="I4" s="105"/>
    </row>
    <row r="5" spans="1:13" s="18" customFormat="1" ht="15" x14ac:dyDescent="0.2">
      <c r="A5" s="295" t="s">
        <v>17</v>
      </c>
      <c r="B5" s="293" t="s">
        <v>25</v>
      </c>
      <c r="C5" s="293"/>
      <c r="D5" s="20"/>
      <c r="E5" s="20"/>
      <c r="F5" s="295"/>
      <c r="I5" s="105"/>
    </row>
    <row r="6" spans="1:13" s="18" customFormat="1" ht="15" x14ac:dyDescent="0.2">
      <c r="A6" s="295" t="s">
        <v>22</v>
      </c>
      <c r="B6" s="293" t="s">
        <v>199</v>
      </c>
      <c r="C6" s="293"/>
      <c r="D6" s="293"/>
      <c r="E6" s="20"/>
      <c r="F6" s="20"/>
      <c r="I6" s="105"/>
    </row>
    <row r="7" spans="1:13" s="18" customFormat="1" ht="20.100000000000001" customHeight="1" x14ac:dyDescent="0.2">
      <c r="A7" s="295"/>
      <c r="B7" s="20"/>
      <c r="C7" s="20"/>
      <c r="D7" s="20"/>
      <c r="E7" s="20"/>
      <c r="F7" s="20"/>
      <c r="I7" s="105"/>
    </row>
    <row r="8" spans="1:13" ht="15" x14ac:dyDescent="0.2">
      <c r="A8" s="332" t="s">
        <v>348</v>
      </c>
      <c r="B8" s="139">
        <v>1801.8</v>
      </c>
      <c r="C8" s="294"/>
    </row>
    <row r="9" spans="1:13" s="4" customFormat="1" ht="20.100000000000001" hidden="1" customHeight="1" x14ac:dyDescent="0.2">
      <c r="A9" s="292" t="s">
        <v>314</v>
      </c>
      <c r="B9" s="268">
        <f>B8*13</f>
        <v>23423.399999999998</v>
      </c>
      <c r="C9" s="14"/>
      <c r="D9" s="14"/>
      <c r="E9" s="14"/>
      <c r="F9" s="14"/>
      <c r="I9" s="106"/>
    </row>
    <row r="10" spans="1:13" s="305" customFormat="1" ht="20.100000000000001" hidden="1" customHeight="1" x14ac:dyDescent="0.2">
      <c r="A10" s="5"/>
      <c r="B10" s="16"/>
      <c r="C10" s="245"/>
      <c r="D10" s="308" t="s">
        <v>4</v>
      </c>
      <c r="E10" s="17"/>
      <c r="F10" s="308" t="s">
        <v>3</v>
      </c>
      <c r="I10" s="106"/>
    </row>
    <row r="11" spans="1:13" s="305" customFormat="1" ht="20.100000000000001" hidden="1" customHeight="1" x14ac:dyDescent="0.2">
      <c r="A11" s="5"/>
      <c r="B11" s="307"/>
      <c r="C11" s="307"/>
      <c r="D11" s="306">
        <v>0.55000000000000004</v>
      </c>
      <c r="E11" s="306"/>
      <c r="F11" s="306">
        <v>0.7</v>
      </c>
      <c r="I11" s="106"/>
    </row>
    <row r="12" spans="1:13" s="14" customFormat="1" ht="22.5" hidden="1" customHeight="1" x14ac:dyDescent="0.2">
      <c r="A12" s="8" t="s">
        <v>5</v>
      </c>
      <c r="B12" s="304"/>
      <c r="C12" s="304"/>
      <c r="D12" s="303" t="e">
        <f>SUM(#REF!*D11)</f>
        <v>#REF!</v>
      </c>
      <c r="E12" s="303"/>
      <c r="F12" s="303" t="e">
        <f>SUM(#REF!*F11)</f>
        <v>#REF!</v>
      </c>
      <c r="H12" s="14" t="s">
        <v>160</v>
      </c>
      <c r="I12" s="106"/>
    </row>
    <row r="13" spans="1:13" s="14" customFormat="1" ht="25.5" hidden="1" customHeight="1" x14ac:dyDescent="0.2">
      <c r="A13" s="13" t="s">
        <v>6</v>
      </c>
      <c r="B13" s="302"/>
      <c r="C13" s="302"/>
      <c r="D13" s="301"/>
      <c r="E13" s="301"/>
      <c r="F13" s="301"/>
      <c r="I13" s="106"/>
    </row>
    <row r="14" spans="1:13" s="14" customFormat="1" ht="10.15" hidden="1" customHeight="1" x14ac:dyDescent="0.2">
      <c r="A14" s="13" t="s">
        <v>6</v>
      </c>
      <c r="B14" s="302"/>
      <c r="C14" s="302"/>
      <c r="D14" s="301"/>
      <c r="E14" s="301"/>
      <c r="F14" s="301"/>
      <c r="I14" s="106"/>
    </row>
    <row r="15" spans="1:13" s="235" customFormat="1" ht="20.100000000000001" customHeight="1" x14ac:dyDescent="0.2">
      <c r="A15" s="14"/>
      <c r="B15" s="293"/>
      <c r="C15" s="14"/>
      <c r="D15" s="14"/>
      <c r="E15" s="14"/>
      <c r="F15" s="14"/>
      <c r="I15" s="106"/>
    </row>
    <row r="16" spans="1:13" s="235" customFormat="1" ht="34.5" customHeight="1" x14ac:dyDescent="0.2">
      <c r="A16" s="389" t="s">
        <v>1</v>
      </c>
      <c r="B16" s="391" t="s">
        <v>12</v>
      </c>
      <c r="C16" s="392"/>
      <c r="D16" s="390" t="s">
        <v>315</v>
      </c>
      <c r="E16" s="389"/>
      <c r="F16" s="389"/>
      <c r="G16" s="390" t="s">
        <v>334</v>
      </c>
      <c r="H16" s="389"/>
      <c r="I16" s="389"/>
    </row>
    <row r="17" spans="1:10" s="14" customFormat="1" ht="36.75" customHeight="1" x14ac:dyDescent="0.2">
      <c r="A17" s="389"/>
      <c r="B17" s="393"/>
      <c r="C17" s="394"/>
      <c r="D17" s="387" t="s">
        <v>151</v>
      </c>
      <c r="E17" s="388"/>
      <c r="F17" s="299" t="s">
        <v>224</v>
      </c>
      <c r="G17" s="387" t="s">
        <v>151</v>
      </c>
      <c r="H17" s="388"/>
      <c r="I17" s="328" t="s">
        <v>224</v>
      </c>
    </row>
    <row r="18" spans="1:10" s="14" customFormat="1" ht="31.5" customHeight="1" x14ac:dyDescent="0.2">
      <c r="A18" s="389"/>
      <c r="B18" s="395"/>
      <c r="C18" s="396"/>
      <c r="D18" s="299" t="s">
        <v>268</v>
      </c>
      <c r="E18" s="299" t="s">
        <v>267</v>
      </c>
      <c r="F18" s="299" t="s">
        <v>21</v>
      </c>
      <c r="G18" s="328" t="s">
        <v>268</v>
      </c>
      <c r="H18" s="328" t="s">
        <v>267</v>
      </c>
      <c r="I18" s="328" t="s">
        <v>21</v>
      </c>
      <c r="J18" s="107"/>
    </row>
    <row r="19" spans="1:10" s="14" customFormat="1" ht="30" customHeight="1" x14ac:dyDescent="0.2">
      <c r="A19" s="299" t="s">
        <v>0</v>
      </c>
      <c r="B19" s="300">
        <v>22937</v>
      </c>
      <c r="C19" s="296"/>
      <c r="D19" s="298">
        <f>(B8*13)*70%</f>
        <v>16396.379999999997</v>
      </c>
      <c r="E19" s="298">
        <f>(B8*13)*80%</f>
        <v>18738.719999999998</v>
      </c>
      <c r="F19" s="298">
        <f t="shared" ref="F19:F29" si="0">IF(B19*85%&gt;=$B$9,B19*85%,$B$9)</f>
        <v>23423.399999999998</v>
      </c>
      <c r="G19" s="329">
        <f>D19/13</f>
        <v>1261.2599999999998</v>
      </c>
      <c r="H19" s="329">
        <f>E19/13</f>
        <v>1441.4399999999998</v>
      </c>
      <c r="I19" s="329">
        <f>F19/13</f>
        <v>1801.7999999999997</v>
      </c>
      <c r="J19" s="108"/>
    </row>
    <row r="20" spans="1:10" s="14" customFormat="1" ht="30" customHeight="1" x14ac:dyDescent="0.2">
      <c r="A20" s="299" t="s">
        <v>7</v>
      </c>
      <c r="B20" s="300">
        <v>22937</v>
      </c>
      <c r="C20" s="296"/>
      <c r="D20" s="298">
        <f>(B8*13)*70%</f>
        <v>16396.379999999997</v>
      </c>
      <c r="E20" s="298">
        <f>(B8*13)*80%</f>
        <v>18738.719999999998</v>
      </c>
      <c r="F20" s="298">
        <f t="shared" si="0"/>
        <v>23423.399999999998</v>
      </c>
      <c r="G20" s="329">
        <f t="shared" ref="G20:G29" si="1">D20/13</f>
        <v>1261.2599999999998</v>
      </c>
      <c r="H20" s="329">
        <f t="shared" ref="H20:H29" si="2">E20/13</f>
        <v>1441.4399999999998</v>
      </c>
      <c r="I20" s="329">
        <f t="shared" ref="I20:I29" si="3">F20/13</f>
        <v>1801.7999999999997</v>
      </c>
    </row>
    <row r="21" spans="1:10" s="14" customFormat="1" ht="30" customHeight="1" x14ac:dyDescent="0.2">
      <c r="A21" s="299" t="s">
        <v>2</v>
      </c>
      <c r="B21" s="300">
        <v>22937</v>
      </c>
      <c r="C21" s="296"/>
      <c r="D21" s="298">
        <f>(B8*13)*70%</f>
        <v>16396.379999999997</v>
      </c>
      <c r="E21" s="298">
        <f>(B8*13)*80%</f>
        <v>18738.719999999998</v>
      </c>
      <c r="F21" s="298">
        <f t="shared" si="0"/>
        <v>23423.399999999998</v>
      </c>
      <c r="G21" s="329">
        <f t="shared" si="1"/>
        <v>1261.2599999999998</v>
      </c>
      <c r="H21" s="329">
        <f t="shared" si="2"/>
        <v>1441.4399999999998</v>
      </c>
      <c r="I21" s="329">
        <f t="shared" si="3"/>
        <v>1801.7999999999997</v>
      </c>
    </row>
    <row r="22" spans="1:10" s="14" customFormat="1" ht="30" customHeight="1" x14ac:dyDescent="0.2">
      <c r="A22" s="299" t="s">
        <v>8</v>
      </c>
      <c r="B22" s="401">
        <v>22937</v>
      </c>
      <c r="C22" s="402"/>
      <c r="D22" s="298">
        <f>(B8*13)*70%</f>
        <v>16396.379999999997</v>
      </c>
      <c r="E22" s="298">
        <f>(B8*13)*80%</f>
        <v>18738.719999999998</v>
      </c>
      <c r="F22" s="298">
        <f t="shared" si="0"/>
        <v>23423.399999999998</v>
      </c>
      <c r="G22" s="329">
        <f t="shared" si="1"/>
        <v>1261.2599999999998</v>
      </c>
      <c r="H22" s="329">
        <f t="shared" si="2"/>
        <v>1441.4399999999998</v>
      </c>
      <c r="I22" s="329">
        <f t="shared" si="3"/>
        <v>1801.7999999999997</v>
      </c>
    </row>
    <row r="23" spans="1:10" s="14" customFormat="1" ht="30" customHeight="1" x14ac:dyDescent="0.2">
      <c r="A23" s="299" t="s">
        <v>9</v>
      </c>
      <c r="B23" s="401">
        <v>23790</v>
      </c>
      <c r="C23" s="402"/>
      <c r="D23" s="298">
        <f>(B8*13)*70%</f>
        <v>16396.379999999997</v>
      </c>
      <c r="E23" s="298">
        <f>(B8*13)*80%</f>
        <v>18738.719999999998</v>
      </c>
      <c r="F23" s="298">
        <f t="shared" si="0"/>
        <v>23423.399999999998</v>
      </c>
      <c r="G23" s="329">
        <f t="shared" si="1"/>
        <v>1261.2599999999998</v>
      </c>
      <c r="H23" s="329">
        <f t="shared" si="2"/>
        <v>1441.4399999999998</v>
      </c>
      <c r="I23" s="329">
        <f t="shared" si="3"/>
        <v>1801.7999999999997</v>
      </c>
    </row>
    <row r="24" spans="1:10" s="14" customFormat="1" ht="30" customHeight="1" x14ac:dyDescent="0.2">
      <c r="A24" s="299" t="s">
        <v>10</v>
      </c>
      <c r="B24" s="401">
        <v>25822</v>
      </c>
      <c r="C24" s="402"/>
      <c r="D24" s="298">
        <f>(B8*13)*70%</f>
        <v>16396.379999999997</v>
      </c>
      <c r="E24" s="298">
        <f>(B8*13)*80%</f>
        <v>18738.719999999998</v>
      </c>
      <c r="F24" s="298">
        <f t="shared" si="0"/>
        <v>23423.399999999998</v>
      </c>
      <c r="G24" s="329">
        <f t="shared" si="1"/>
        <v>1261.2599999999998</v>
      </c>
      <c r="H24" s="329">
        <f t="shared" si="2"/>
        <v>1441.4399999999998</v>
      </c>
      <c r="I24" s="329">
        <f t="shared" si="3"/>
        <v>1801.7999999999997</v>
      </c>
    </row>
    <row r="25" spans="1:10" s="14" customFormat="1" ht="30" customHeight="1" x14ac:dyDescent="0.2">
      <c r="A25" s="299" t="s">
        <v>11</v>
      </c>
      <c r="B25" s="401">
        <v>28479</v>
      </c>
      <c r="C25" s="402"/>
      <c r="D25" s="298">
        <f>(B8*13)*70%</f>
        <v>16396.379999999997</v>
      </c>
      <c r="E25" s="298">
        <f>(B8*13)*80%</f>
        <v>18738.719999999998</v>
      </c>
      <c r="F25" s="298">
        <f t="shared" si="0"/>
        <v>24207.149999999998</v>
      </c>
      <c r="G25" s="329">
        <f t="shared" si="1"/>
        <v>1261.2599999999998</v>
      </c>
      <c r="H25" s="329">
        <f t="shared" si="2"/>
        <v>1441.4399999999998</v>
      </c>
      <c r="I25" s="329">
        <f t="shared" si="3"/>
        <v>1862.0884615384614</v>
      </c>
    </row>
    <row r="26" spans="1:10" s="14" customFormat="1" ht="30" customHeight="1" x14ac:dyDescent="0.2">
      <c r="A26" s="299" t="s">
        <v>13</v>
      </c>
      <c r="B26" s="401">
        <v>31351</v>
      </c>
      <c r="C26" s="402"/>
      <c r="D26" s="298">
        <f>(B8*13)*70%</f>
        <v>16396.379999999997</v>
      </c>
      <c r="E26" s="298">
        <f>(B8*13)*80%</f>
        <v>18738.719999999998</v>
      </c>
      <c r="F26" s="298">
        <f t="shared" si="0"/>
        <v>26648.35</v>
      </c>
      <c r="G26" s="329">
        <f t="shared" si="1"/>
        <v>1261.2599999999998</v>
      </c>
      <c r="H26" s="329">
        <f t="shared" si="2"/>
        <v>1441.4399999999998</v>
      </c>
      <c r="I26" s="329">
        <f t="shared" si="3"/>
        <v>2049.873076923077</v>
      </c>
    </row>
    <row r="27" spans="1:10" s="14" customFormat="1" ht="30" customHeight="1" x14ac:dyDescent="0.2">
      <c r="A27" s="299" t="s">
        <v>14</v>
      </c>
      <c r="B27" s="401">
        <v>38284</v>
      </c>
      <c r="C27" s="402"/>
      <c r="D27" s="298">
        <f>(B8*13)*70%</f>
        <v>16396.379999999997</v>
      </c>
      <c r="E27" s="298">
        <f>(B8*13)*80%</f>
        <v>18738.719999999998</v>
      </c>
      <c r="F27" s="298">
        <f t="shared" si="0"/>
        <v>32541.399999999998</v>
      </c>
      <c r="G27" s="329">
        <f t="shared" si="1"/>
        <v>1261.2599999999998</v>
      </c>
      <c r="H27" s="329">
        <f t="shared" si="2"/>
        <v>1441.4399999999998</v>
      </c>
      <c r="I27" s="329">
        <f t="shared" si="3"/>
        <v>2503.1846153846154</v>
      </c>
    </row>
    <row r="28" spans="1:10" s="14" customFormat="1" ht="30" customHeight="1" x14ac:dyDescent="0.2">
      <c r="A28" s="299" t="s">
        <v>15</v>
      </c>
      <c r="B28" s="401">
        <v>46255</v>
      </c>
      <c r="C28" s="402"/>
      <c r="D28" s="298">
        <f>(B8*13)*70%</f>
        <v>16396.379999999997</v>
      </c>
      <c r="E28" s="298">
        <f>(B8*13)*80%</f>
        <v>18738.719999999998</v>
      </c>
      <c r="F28" s="298">
        <f t="shared" si="0"/>
        <v>39316.75</v>
      </c>
      <c r="G28" s="329">
        <f t="shared" si="1"/>
        <v>1261.2599999999998</v>
      </c>
      <c r="H28" s="329">
        <f t="shared" si="2"/>
        <v>1441.4399999999998</v>
      </c>
      <c r="I28" s="329">
        <f t="shared" si="3"/>
        <v>3024.3653846153848</v>
      </c>
    </row>
    <row r="29" spans="1:10" s="14" customFormat="1" ht="30" customHeight="1" x14ac:dyDescent="0.2">
      <c r="A29" s="299" t="s">
        <v>16</v>
      </c>
      <c r="B29" s="401">
        <v>55036</v>
      </c>
      <c r="C29" s="402"/>
      <c r="D29" s="298">
        <f>(B8*13)*70%</f>
        <v>16396.379999999997</v>
      </c>
      <c r="E29" s="298">
        <f>(B8*13)*80%</f>
        <v>18738.719999999998</v>
      </c>
      <c r="F29" s="298">
        <f t="shared" si="0"/>
        <v>46780.6</v>
      </c>
      <c r="G29" s="329">
        <f t="shared" si="1"/>
        <v>1261.2599999999998</v>
      </c>
      <c r="H29" s="329">
        <f t="shared" si="2"/>
        <v>1441.4399999999998</v>
      </c>
      <c r="I29" s="329">
        <f t="shared" si="3"/>
        <v>3598.5076923076922</v>
      </c>
    </row>
    <row r="30" spans="1:10" s="14" customFormat="1" ht="39.6" customHeight="1" x14ac:dyDescent="0.2">
      <c r="A30" s="397" t="s">
        <v>344</v>
      </c>
      <c r="B30" s="397"/>
      <c r="C30" s="397"/>
      <c r="D30" s="397"/>
      <c r="E30" s="397"/>
      <c r="F30" s="397"/>
      <c r="G30" s="397"/>
      <c r="H30" s="397"/>
      <c r="I30" s="397"/>
    </row>
    <row r="31" spans="1:10" ht="31.15" customHeight="1" x14ac:dyDescent="0.2">
      <c r="A31" s="400"/>
      <c r="B31" s="400"/>
      <c r="C31" s="400"/>
      <c r="D31" s="400"/>
      <c r="E31" s="400"/>
      <c r="F31" s="400"/>
      <c r="G31" s="400"/>
    </row>
    <row r="32" spans="1:10" ht="20.100000000000001" customHeight="1" x14ac:dyDescent="0.2">
      <c r="A32" s="35" t="s">
        <v>24</v>
      </c>
      <c r="B32" s="36"/>
      <c r="C32" s="36"/>
      <c r="D32" s="36"/>
      <c r="E32" s="36"/>
      <c r="F32" s="36"/>
      <c r="G32" s="37"/>
    </row>
    <row r="33" spans="1:9" x14ac:dyDescent="0.2">
      <c r="A33" s="100" t="s">
        <v>27</v>
      </c>
      <c r="B33" s="314"/>
      <c r="C33" s="314"/>
      <c r="D33" s="315" t="s">
        <v>19</v>
      </c>
      <c r="E33" s="315"/>
      <c r="F33" s="315"/>
      <c r="G33" s="39"/>
    </row>
    <row r="34" spans="1:9" x14ac:dyDescent="0.2">
      <c r="A34" s="100" t="s">
        <v>164</v>
      </c>
      <c r="B34" s="314"/>
      <c r="C34" s="314"/>
      <c r="D34" s="315" t="s">
        <v>20</v>
      </c>
      <c r="E34" s="315"/>
      <c r="F34" s="315"/>
      <c r="G34" s="39"/>
    </row>
    <row r="35" spans="1:9" x14ac:dyDescent="0.2">
      <c r="A35" s="100" t="s">
        <v>26</v>
      </c>
      <c r="B35" s="314"/>
      <c r="C35" s="314"/>
      <c r="D35" s="315" t="s">
        <v>162</v>
      </c>
      <c r="E35" s="315"/>
      <c r="F35" s="315"/>
      <c r="G35" s="39"/>
    </row>
    <row r="36" spans="1:9" x14ac:dyDescent="0.2">
      <c r="A36" s="49"/>
      <c r="B36" s="313"/>
      <c r="C36" s="313"/>
      <c r="D36" s="313"/>
      <c r="E36" s="313"/>
      <c r="F36" s="313"/>
      <c r="G36" s="39"/>
    </row>
    <row r="37" spans="1:9" s="22" customFormat="1" x14ac:dyDescent="0.2">
      <c r="A37" s="66" t="s">
        <v>28</v>
      </c>
      <c r="B37" s="316"/>
      <c r="C37" s="316"/>
      <c r="D37" s="316"/>
      <c r="E37" s="316"/>
      <c r="F37" s="316"/>
      <c r="G37" s="39"/>
      <c r="I37" s="106"/>
    </row>
    <row r="38" spans="1:9" s="22" customFormat="1" ht="24" customHeight="1" x14ac:dyDescent="0.2">
      <c r="A38" s="398" t="s">
        <v>161</v>
      </c>
      <c r="B38" s="399"/>
      <c r="C38" s="399"/>
      <c r="D38" s="399"/>
      <c r="E38" s="399"/>
      <c r="F38" s="399"/>
      <c r="G38" s="39"/>
      <c r="I38" s="106"/>
    </row>
    <row r="39" spans="1:9" s="22" customFormat="1" ht="19.350000000000001" customHeight="1" x14ac:dyDescent="0.2">
      <c r="A39" s="385" t="s">
        <v>339</v>
      </c>
      <c r="B39" s="386"/>
      <c r="C39" s="386"/>
      <c r="D39" s="386"/>
      <c r="E39" s="386"/>
      <c r="F39" s="386"/>
      <c r="G39" s="42"/>
      <c r="I39" s="106"/>
    </row>
    <row r="40" spans="1:9" x14ac:dyDescent="0.2">
      <c r="F40" s="29"/>
    </row>
    <row r="42" spans="1:9" ht="15" x14ac:dyDescent="0.25">
      <c r="F42" s="123" t="s">
        <v>293</v>
      </c>
      <c r="G42" s="258" t="s">
        <v>347</v>
      </c>
    </row>
  </sheetData>
  <sheetProtection algorithmName="SHA-512" hashValue="24030hTyNG6QwOVWRatwKEtlBKx9R7EpZoju97o2W9VyyHnZqLF0LOrVAM/4ODiG0DWX5Af9beCbx3nv/OV8lQ==" saltValue="960DUtIGkF0V8ep4X9xtbQ==" spinCount="100000" sheet="1" objects="1" scenarios="1"/>
  <mergeCells count="21">
    <mergeCell ref="E1:G1"/>
    <mergeCell ref="A2:G2"/>
    <mergeCell ref="A38:F38"/>
    <mergeCell ref="B4:C4"/>
    <mergeCell ref="A31:G31"/>
    <mergeCell ref="B28:C28"/>
    <mergeCell ref="B29:C29"/>
    <mergeCell ref="B22:C22"/>
    <mergeCell ref="B23:C23"/>
    <mergeCell ref="B24:C24"/>
    <mergeCell ref="B25:C25"/>
    <mergeCell ref="B26:C26"/>
    <mergeCell ref="B27:C27"/>
    <mergeCell ref="G16:I16"/>
    <mergeCell ref="G17:H17"/>
    <mergeCell ref="A39:F39"/>
    <mergeCell ref="D17:E17"/>
    <mergeCell ref="A16:A18"/>
    <mergeCell ref="D16:F16"/>
    <mergeCell ref="B16:C18"/>
    <mergeCell ref="A30:I30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0"/>
  <sheetViews>
    <sheetView showGridLines="0" zoomScale="80" zoomScaleNormal="80" workbookViewId="0"/>
  </sheetViews>
  <sheetFormatPr baseColWidth="10" defaultRowHeight="12.75" x14ac:dyDescent="0.2"/>
  <cols>
    <col min="1" max="1" width="21.5703125" customWidth="1"/>
    <col min="2" max="2" width="37.42578125" bestFit="1" customWidth="1"/>
    <col min="3" max="3" width="2.5703125" bestFit="1" customWidth="1"/>
    <col min="4" max="4" width="12.42578125" customWidth="1"/>
    <col min="5" max="5" width="14.5703125" customWidth="1"/>
    <col min="6" max="6" width="17.42578125" bestFit="1" customWidth="1"/>
    <col min="9" max="9" width="16.5703125" bestFit="1" customWidth="1"/>
    <col min="10" max="10" width="12.42578125" customWidth="1"/>
  </cols>
  <sheetData>
    <row r="1" spans="1:12" x14ac:dyDescent="0.2">
      <c r="A1" s="126" t="s">
        <v>349</v>
      </c>
      <c r="B1" s="128"/>
      <c r="C1" s="128"/>
      <c r="D1" s="128"/>
      <c r="E1" s="128"/>
      <c r="F1" s="347" t="s">
        <v>219</v>
      </c>
      <c r="G1" s="347"/>
      <c r="H1" s="347"/>
      <c r="I1" s="126"/>
    </row>
    <row r="2" spans="1:12" ht="33.75" x14ac:dyDescent="0.2">
      <c r="A2" s="369" t="s">
        <v>189</v>
      </c>
      <c r="B2" s="369"/>
      <c r="C2" s="369"/>
      <c r="D2" s="369"/>
      <c r="E2" s="369"/>
      <c r="F2" s="369"/>
      <c r="G2" s="369"/>
      <c r="H2" s="369"/>
      <c r="I2" s="129"/>
    </row>
    <row r="4" spans="1:12" ht="15" x14ac:dyDescent="0.2">
      <c r="A4" s="19" t="s">
        <v>18</v>
      </c>
      <c r="B4" s="355">
        <v>45597</v>
      </c>
      <c r="C4" s="355"/>
      <c r="D4" s="355"/>
      <c r="E4" s="18"/>
      <c r="F4" s="19"/>
    </row>
    <row r="5" spans="1:12" ht="15" x14ac:dyDescent="0.2">
      <c r="A5" s="19" t="s">
        <v>17</v>
      </c>
      <c r="B5" s="137" t="s">
        <v>25</v>
      </c>
      <c r="C5" s="137"/>
      <c r="D5" s="20"/>
      <c r="E5" s="20"/>
      <c r="F5" s="19"/>
    </row>
    <row r="6" spans="1:12" ht="15" x14ac:dyDescent="0.2">
      <c r="A6" s="19" t="s">
        <v>22</v>
      </c>
      <c r="B6" s="137" t="s">
        <v>236</v>
      </c>
      <c r="C6" s="137"/>
      <c r="D6" s="20"/>
      <c r="E6" s="20"/>
      <c r="F6" s="20"/>
    </row>
    <row r="7" spans="1:12" x14ac:dyDescent="0.2">
      <c r="A7" s="2"/>
      <c r="B7" s="164"/>
      <c r="C7" s="164"/>
      <c r="D7" s="14"/>
      <c r="E7" s="14"/>
      <c r="F7" s="14"/>
    </row>
    <row r="8" spans="1:12" ht="14.85" customHeight="1" x14ac:dyDescent="0.2">
      <c r="A8" s="332" t="s">
        <v>348</v>
      </c>
      <c r="B8" s="139">
        <v>1801.8</v>
      </c>
      <c r="C8" s="139"/>
    </row>
    <row r="9" spans="1:12" ht="14.85" customHeight="1" x14ac:dyDescent="0.2">
      <c r="A9" s="19"/>
      <c r="B9" s="139"/>
      <c r="C9" s="139"/>
    </row>
    <row r="10" spans="1:12" ht="10.5" hidden="1" customHeight="1" x14ac:dyDescent="0.2">
      <c r="A10" s="19"/>
      <c r="B10" s="139">
        <f>B8*12</f>
        <v>21621.599999999999</v>
      </c>
      <c r="C10" s="139"/>
    </row>
    <row r="11" spans="1:12" ht="21.6" customHeight="1" x14ac:dyDescent="0.2">
      <c r="A11" s="14"/>
      <c r="B11" s="14"/>
      <c r="C11" s="14"/>
      <c r="D11" s="14"/>
      <c r="E11" s="14"/>
      <c r="F11" s="14"/>
    </row>
    <row r="12" spans="1:12" ht="12.75" customHeight="1" x14ac:dyDescent="0.2">
      <c r="A12" s="404" t="s">
        <v>1</v>
      </c>
      <c r="B12" s="391" t="s">
        <v>201</v>
      </c>
      <c r="C12" s="392"/>
      <c r="D12" s="391" t="s">
        <v>229</v>
      </c>
      <c r="E12" s="392"/>
      <c r="F12" s="404" t="s">
        <v>223</v>
      </c>
    </row>
    <row r="13" spans="1:12" ht="33" customHeight="1" x14ac:dyDescent="0.2">
      <c r="A13" s="417"/>
      <c r="B13" s="393"/>
      <c r="C13" s="394"/>
      <c r="D13" s="406"/>
      <c r="E13" s="396"/>
      <c r="F13" s="405"/>
      <c r="J13" s="88"/>
    </row>
    <row r="14" spans="1:12" ht="30" customHeight="1" x14ac:dyDescent="0.2">
      <c r="A14" s="405"/>
      <c r="B14" s="406"/>
      <c r="C14" s="396"/>
      <c r="D14" s="191" t="s">
        <v>324</v>
      </c>
      <c r="E14" s="190" t="s">
        <v>320</v>
      </c>
      <c r="F14" s="188" t="s">
        <v>21</v>
      </c>
      <c r="J14" s="88"/>
    </row>
    <row r="15" spans="1:12" ht="33.75" customHeight="1" x14ac:dyDescent="0.2">
      <c r="A15" s="183" t="s">
        <v>0</v>
      </c>
      <c r="B15" s="264">
        <v>21976</v>
      </c>
      <c r="C15" s="321"/>
      <c r="D15" s="241">
        <f>B10*70%/12</f>
        <v>1261.2599999999998</v>
      </c>
      <c r="E15" s="241">
        <f>B10*80%/12</f>
        <v>1441.4399999999998</v>
      </c>
      <c r="F15" s="407" t="s">
        <v>172</v>
      </c>
      <c r="I15" s="106"/>
      <c r="J15" s="109"/>
      <c r="L15" s="86"/>
    </row>
    <row r="16" spans="1:12" ht="33.75" customHeight="1" x14ac:dyDescent="0.2">
      <c r="A16" s="183" t="s">
        <v>170</v>
      </c>
      <c r="B16" s="264">
        <v>22332</v>
      </c>
      <c r="C16" s="263"/>
      <c r="D16" s="241">
        <f>B16*70%/12</f>
        <v>1302.7</v>
      </c>
      <c r="E16" s="241">
        <f>B16*80%/12</f>
        <v>1488.8000000000002</v>
      </c>
      <c r="F16" s="408"/>
      <c r="I16" s="88"/>
      <c r="J16" s="88"/>
    </row>
    <row r="17" spans="1:10" ht="33.75" customHeight="1" x14ac:dyDescent="0.2">
      <c r="A17" s="183" t="s">
        <v>171</v>
      </c>
      <c r="B17" s="264">
        <v>22804</v>
      </c>
      <c r="C17" s="263"/>
      <c r="D17" s="241">
        <f t="shared" ref="D17:D25" si="0">B17*70%/12</f>
        <v>1330.2333333333333</v>
      </c>
      <c r="E17" s="241">
        <f t="shared" ref="E17:E25" si="1">B17*80%/12</f>
        <v>1520.2666666666667</v>
      </c>
      <c r="F17" s="408"/>
      <c r="I17" s="102"/>
      <c r="J17" s="97"/>
    </row>
    <row r="18" spans="1:10" ht="33.75" customHeight="1" x14ac:dyDescent="0.2">
      <c r="A18" s="183" t="s">
        <v>200</v>
      </c>
      <c r="B18" s="264">
        <v>23826</v>
      </c>
      <c r="C18" s="263"/>
      <c r="D18" s="241">
        <f t="shared" si="0"/>
        <v>1389.8500000000001</v>
      </c>
      <c r="E18" s="241">
        <f t="shared" si="1"/>
        <v>1588.3999999999999</v>
      </c>
      <c r="F18" s="408"/>
      <c r="I18" s="88"/>
      <c r="J18" s="97"/>
    </row>
    <row r="19" spans="1:10" ht="33.75" customHeight="1" x14ac:dyDescent="0.2">
      <c r="A19" s="183" t="s">
        <v>9</v>
      </c>
      <c r="B19" s="264">
        <v>24953</v>
      </c>
      <c r="C19" s="263"/>
      <c r="D19" s="241">
        <f t="shared" si="0"/>
        <v>1455.5916666666665</v>
      </c>
      <c r="E19" s="241">
        <f t="shared" si="1"/>
        <v>1663.5333333333335</v>
      </c>
      <c r="F19" s="408"/>
      <c r="I19" s="88"/>
      <c r="J19" s="97"/>
    </row>
    <row r="20" spans="1:10" ht="33.75" customHeight="1" x14ac:dyDescent="0.2">
      <c r="A20" s="183" t="s">
        <v>10</v>
      </c>
      <c r="B20" s="264">
        <v>27218</v>
      </c>
      <c r="C20" s="263"/>
      <c r="D20" s="241">
        <f t="shared" si="0"/>
        <v>1587.7166666666665</v>
      </c>
      <c r="E20" s="241">
        <f t="shared" si="1"/>
        <v>1814.5333333333335</v>
      </c>
      <c r="F20" s="408"/>
      <c r="I20" s="97"/>
      <c r="J20" s="97"/>
    </row>
    <row r="21" spans="1:10" ht="33.75" customHeight="1" x14ac:dyDescent="0.2">
      <c r="A21" s="183" t="s">
        <v>11</v>
      </c>
      <c r="B21" s="264">
        <v>30163</v>
      </c>
      <c r="C21" s="263"/>
      <c r="D21" s="241">
        <f t="shared" si="0"/>
        <v>1759.5083333333332</v>
      </c>
      <c r="E21" s="241">
        <f t="shared" si="1"/>
        <v>2010.8666666666668</v>
      </c>
      <c r="F21" s="408"/>
      <c r="I21" s="97"/>
      <c r="J21" s="97"/>
    </row>
    <row r="22" spans="1:10" ht="33.75" customHeight="1" x14ac:dyDescent="0.2">
      <c r="A22" s="183" t="s">
        <v>13</v>
      </c>
      <c r="B22" s="264">
        <v>33271</v>
      </c>
      <c r="C22" s="263"/>
      <c r="D22" s="241">
        <f t="shared" si="0"/>
        <v>1940.8083333333332</v>
      </c>
      <c r="E22" s="241">
        <f t="shared" si="1"/>
        <v>2218.0666666666671</v>
      </c>
      <c r="F22" s="408"/>
      <c r="I22" s="97"/>
      <c r="J22" s="97"/>
    </row>
    <row r="23" spans="1:10" ht="33.75" customHeight="1" x14ac:dyDescent="0.2">
      <c r="A23" s="183" t="s">
        <v>14</v>
      </c>
      <c r="B23" s="264">
        <v>40652</v>
      </c>
      <c r="C23" s="263"/>
      <c r="D23" s="241">
        <f t="shared" si="0"/>
        <v>2371.3666666666663</v>
      </c>
      <c r="E23" s="241">
        <f t="shared" si="1"/>
        <v>2710.1333333333337</v>
      </c>
      <c r="F23" s="408"/>
      <c r="I23" s="97"/>
      <c r="J23" s="97"/>
    </row>
    <row r="24" spans="1:10" ht="33.75" customHeight="1" x14ac:dyDescent="0.2">
      <c r="A24" s="183" t="s">
        <v>15</v>
      </c>
      <c r="B24" s="264">
        <v>49115</v>
      </c>
      <c r="C24" s="263"/>
      <c r="D24" s="241">
        <f t="shared" si="0"/>
        <v>2865.0416666666665</v>
      </c>
      <c r="E24" s="241">
        <f t="shared" si="1"/>
        <v>3274.3333333333335</v>
      </c>
      <c r="F24" s="408"/>
      <c r="I24" s="97"/>
    </row>
    <row r="25" spans="1:10" ht="33.75" customHeight="1" x14ac:dyDescent="0.2">
      <c r="A25" s="183" t="s">
        <v>16</v>
      </c>
      <c r="B25" s="264">
        <v>58437</v>
      </c>
      <c r="C25" s="263"/>
      <c r="D25" s="241">
        <f t="shared" si="0"/>
        <v>3408.8249999999994</v>
      </c>
      <c r="E25" s="241">
        <f t="shared" si="1"/>
        <v>3895.8000000000006</v>
      </c>
      <c r="F25" s="409"/>
      <c r="I25" s="97"/>
    </row>
    <row r="26" spans="1:10" ht="33" customHeight="1" x14ac:dyDescent="0.2">
      <c r="A26" s="410"/>
      <c r="B26" s="410"/>
      <c r="C26" s="410"/>
      <c r="D26" s="410"/>
      <c r="E26" s="410"/>
      <c r="F26" s="410"/>
    </row>
    <row r="27" spans="1:10" ht="22.35" customHeight="1" x14ac:dyDescent="0.2">
      <c r="A27" s="372"/>
      <c r="B27" s="372"/>
      <c r="C27" s="372"/>
      <c r="D27" s="372"/>
      <c r="E27" s="372"/>
      <c r="F27" s="372"/>
    </row>
    <row r="28" spans="1:10" ht="22.35" customHeight="1" x14ac:dyDescent="0.2">
      <c r="A28" s="35" t="s">
        <v>24</v>
      </c>
      <c r="B28" s="36"/>
      <c r="C28" s="36"/>
      <c r="D28" s="36"/>
      <c r="E28" s="36"/>
      <c r="F28" s="37"/>
    </row>
    <row r="29" spans="1:10" ht="17.25" customHeight="1" x14ac:dyDescent="0.2">
      <c r="A29" s="411" t="s">
        <v>64</v>
      </c>
      <c r="B29" s="412"/>
      <c r="C29" s="144" t="s">
        <v>317</v>
      </c>
      <c r="D29" s="144"/>
      <c r="E29" s="144"/>
      <c r="F29" s="149"/>
    </row>
    <row r="30" spans="1:10" s="50" customFormat="1" ht="34.5" customHeight="1" x14ac:dyDescent="0.2">
      <c r="A30" s="415" t="s">
        <v>319</v>
      </c>
      <c r="B30" s="416"/>
      <c r="C30" s="144" t="s">
        <v>318</v>
      </c>
      <c r="D30" s="144"/>
      <c r="E30" s="144"/>
      <c r="F30" s="149"/>
      <c r="G30" s="273"/>
      <c r="H30" s="273"/>
      <c r="I30"/>
    </row>
    <row r="31" spans="1:10" s="50" customFormat="1" ht="41.25" customHeight="1" x14ac:dyDescent="0.2">
      <c r="A31" s="415" t="s">
        <v>26</v>
      </c>
      <c r="B31" s="416"/>
      <c r="C31" s="413" t="s">
        <v>307</v>
      </c>
      <c r="D31" s="413"/>
      <c r="E31" s="413"/>
      <c r="F31" s="414"/>
      <c r="G31" s="273"/>
      <c r="H31" s="273"/>
      <c r="I31"/>
    </row>
    <row r="32" spans="1:10" s="50" customFormat="1" x14ac:dyDescent="0.2">
      <c r="A32" s="49"/>
      <c r="B32" s="145"/>
      <c r="C32" s="145"/>
      <c r="D32" s="145"/>
      <c r="E32" s="145"/>
      <c r="F32" s="146"/>
      <c r="G32" s="273"/>
      <c r="H32" s="273"/>
    </row>
    <row r="33" spans="1:9" x14ac:dyDescent="0.2">
      <c r="A33" s="66" t="s">
        <v>28</v>
      </c>
      <c r="B33" s="147"/>
      <c r="C33" s="147"/>
      <c r="D33" s="147"/>
      <c r="E33" s="147"/>
      <c r="F33" s="148"/>
      <c r="G33" s="273"/>
      <c r="H33" s="273"/>
      <c r="I33" s="50"/>
    </row>
    <row r="34" spans="1:9" ht="38.85" customHeight="1" x14ac:dyDescent="0.2">
      <c r="A34" s="418" t="s">
        <v>340</v>
      </c>
      <c r="B34" s="386"/>
      <c r="C34" s="386"/>
      <c r="D34" s="386"/>
      <c r="E34" s="386"/>
      <c r="F34" s="419"/>
      <c r="G34" s="273"/>
      <c r="H34" s="273"/>
      <c r="I34" s="50"/>
    </row>
    <row r="35" spans="1:9" x14ac:dyDescent="0.2">
      <c r="A35" s="403"/>
      <c r="B35" s="403"/>
      <c r="C35" s="403"/>
      <c r="D35" s="403"/>
      <c r="E35" s="403"/>
      <c r="F35" s="403"/>
    </row>
    <row r="37" spans="1:9" x14ac:dyDescent="0.2">
      <c r="A37" s="122"/>
    </row>
    <row r="38" spans="1:9" ht="15" x14ac:dyDescent="0.25">
      <c r="G38" s="123" t="s">
        <v>292</v>
      </c>
      <c r="H38" s="258" t="s">
        <v>347</v>
      </c>
    </row>
    <row r="40" spans="1:9" x14ac:dyDescent="0.2">
      <c r="A40" s="29"/>
      <c r="B40" s="21"/>
      <c r="C40" s="21"/>
      <c r="D40" s="21"/>
      <c r="E40" s="21"/>
      <c r="F40" s="21"/>
      <c r="G40" s="21"/>
    </row>
  </sheetData>
  <sheetProtection algorithmName="SHA-512" hashValue="RomCK+fru24jgXYl8Bnl5SOgyJTEd/mgwPUwUQllKUPRmdktsPu2EugYC3nk4H19L/S82ICcCnLvtdipI60rcw==" saltValue="R9BsuFJEUItIREmi9PMWLA==" spinCount="100000" sheet="1" objects="1" scenarios="1"/>
  <mergeCells count="16">
    <mergeCell ref="F1:H1"/>
    <mergeCell ref="A2:H2"/>
    <mergeCell ref="A12:A14"/>
    <mergeCell ref="A34:F34"/>
    <mergeCell ref="B4:D4"/>
    <mergeCell ref="A35:F35"/>
    <mergeCell ref="F12:F13"/>
    <mergeCell ref="A27:F27"/>
    <mergeCell ref="D12:E13"/>
    <mergeCell ref="F15:F25"/>
    <mergeCell ref="B12:C14"/>
    <mergeCell ref="A26:F26"/>
    <mergeCell ref="A29:B29"/>
    <mergeCell ref="C31:F31"/>
    <mergeCell ref="A30:B30"/>
    <mergeCell ref="A31:B31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76"/>
  <sheetViews>
    <sheetView showGridLines="0" zoomScale="80" zoomScaleNormal="80" workbookViewId="0">
      <selection activeCell="J36" sqref="J36:J37"/>
    </sheetView>
  </sheetViews>
  <sheetFormatPr baseColWidth="10" defaultRowHeight="12.75" x14ac:dyDescent="0.2"/>
  <cols>
    <col min="1" max="1" width="31.42578125" customWidth="1"/>
    <col min="2" max="2" width="18.5703125" customWidth="1"/>
    <col min="3" max="3" width="4" customWidth="1"/>
    <col min="4" max="4" width="7.5703125" customWidth="1"/>
    <col min="5" max="5" width="14.5703125" customWidth="1"/>
    <col min="6" max="6" width="13.42578125" customWidth="1"/>
    <col min="7" max="7" width="2.28515625" style="277" bestFit="1" customWidth="1"/>
    <col min="8" max="8" width="12.28515625" hidden="1" customWidth="1"/>
    <col min="9" max="9" width="15.7109375" customWidth="1"/>
    <col min="10" max="10" width="14.28515625" style="30" customWidth="1"/>
    <col min="11" max="11" width="2" style="281" customWidth="1"/>
    <col min="12" max="12" width="16.42578125" customWidth="1"/>
    <col min="13" max="13" width="17.5703125" style="30" customWidth="1"/>
    <col min="14" max="14" width="23.42578125" customWidth="1"/>
    <col min="15" max="15" width="16.42578125" customWidth="1"/>
    <col min="16" max="17" width="10.5703125" style="88"/>
  </cols>
  <sheetData>
    <row r="1" spans="1:33" x14ac:dyDescent="0.2">
      <c r="A1" s="126" t="s">
        <v>349</v>
      </c>
      <c r="B1" s="128"/>
      <c r="C1" s="128"/>
      <c r="D1" s="128"/>
      <c r="E1" s="128"/>
      <c r="M1" s="347" t="s">
        <v>219</v>
      </c>
      <c r="N1" s="347"/>
      <c r="P1"/>
      <c r="Q1"/>
    </row>
    <row r="2" spans="1:33" ht="33.75" customHeight="1" x14ac:dyDescent="0.25">
      <c r="A2" s="369" t="s">
        <v>190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129"/>
      <c r="P2" s="116"/>
    </row>
    <row r="3" spans="1:33" ht="21" customHeight="1" x14ac:dyDescent="0.2">
      <c r="B3" s="138"/>
      <c r="C3" s="138"/>
    </row>
    <row r="4" spans="1:33" ht="15" x14ac:dyDescent="0.2">
      <c r="A4" s="53" t="s">
        <v>18</v>
      </c>
      <c r="B4" s="355">
        <v>45658</v>
      </c>
      <c r="C4" s="355"/>
    </row>
    <row r="5" spans="1:33" ht="15" x14ac:dyDescent="0.2">
      <c r="A5" s="53" t="s">
        <v>17</v>
      </c>
      <c r="B5" s="137" t="s">
        <v>25</v>
      </c>
      <c r="C5" s="150"/>
    </row>
    <row r="6" spans="1:33" ht="15" x14ac:dyDescent="0.2">
      <c r="A6" s="53" t="s">
        <v>22</v>
      </c>
      <c r="B6" s="137" t="s">
        <v>202</v>
      </c>
      <c r="C6" s="150"/>
    </row>
    <row r="7" spans="1:33" ht="18" customHeight="1" x14ac:dyDescent="0.2">
      <c r="A7" s="53"/>
      <c r="B7" s="151"/>
      <c r="C7" s="150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</row>
    <row r="8" spans="1:33" ht="15" x14ac:dyDescent="0.2">
      <c r="A8" s="53"/>
      <c r="B8" s="137"/>
      <c r="C8" s="150"/>
    </row>
    <row r="9" spans="1:33" ht="15.75" customHeight="1" x14ac:dyDescent="0.2">
      <c r="A9" s="332" t="s">
        <v>348</v>
      </c>
      <c r="B9" s="139">
        <v>1801.8</v>
      </c>
      <c r="C9" s="138"/>
    </row>
    <row r="10" spans="1:33" ht="15" x14ac:dyDescent="0.2">
      <c r="A10" s="19" t="s">
        <v>336</v>
      </c>
      <c r="B10" s="19">
        <v>1815</v>
      </c>
      <c r="C10" s="48"/>
    </row>
    <row r="11" spans="1:33" ht="63" customHeight="1" x14ac:dyDescent="0.2">
      <c r="A11" s="433" t="s">
        <v>118</v>
      </c>
      <c r="B11" s="433" t="s">
        <v>119</v>
      </c>
      <c r="C11" s="433" t="s">
        <v>120</v>
      </c>
      <c r="D11" s="433"/>
      <c r="E11" s="433" t="s">
        <v>121</v>
      </c>
      <c r="F11" s="391" t="s">
        <v>123</v>
      </c>
      <c r="G11" s="392"/>
      <c r="H11" s="433" t="s">
        <v>122</v>
      </c>
      <c r="I11" s="391" t="s">
        <v>327</v>
      </c>
      <c r="J11" s="423"/>
      <c r="K11" s="392"/>
      <c r="L11" s="433" t="s">
        <v>328</v>
      </c>
      <c r="M11" s="433"/>
      <c r="O11" s="97"/>
      <c r="Q11"/>
    </row>
    <row r="12" spans="1:33" ht="15.75" x14ac:dyDescent="0.2">
      <c r="A12" s="433"/>
      <c r="B12" s="433"/>
      <c r="C12" s="433"/>
      <c r="D12" s="433"/>
      <c r="E12" s="433"/>
      <c r="F12" s="395"/>
      <c r="G12" s="396"/>
      <c r="H12" s="433"/>
      <c r="I12" s="395"/>
      <c r="J12" s="424"/>
      <c r="K12" s="396"/>
      <c r="L12" s="434" t="s">
        <v>98</v>
      </c>
      <c r="M12" s="435"/>
      <c r="O12" s="97"/>
      <c r="Q12"/>
    </row>
    <row r="13" spans="1:33" ht="38.25" customHeight="1" x14ac:dyDescent="0.2">
      <c r="A13" s="420" t="s">
        <v>230</v>
      </c>
      <c r="B13" s="62" t="s">
        <v>129</v>
      </c>
      <c r="C13" s="427" t="s">
        <v>124</v>
      </c>
      <c r="D13" s="142" t="s">
        <v>125</v>
      </c>
      <c r="E13" s="275">
        <v>240</v>
      </c>
      <c r="F13" s="322">
        <v>1815</v>
      </c>
      <c r="G13" s="278"/>
      <c r="H13" s="275">
        <v>240</v>
      </c>
      <c r="I13" s="276">
        <v>0.8</v>
      </c>
      <c r="J13" s="311">
        <f>F13*I13</f>
        <v>1452</v>
      </c>
      <c r="K13" s="282"/>
      <c r="L13" s="276">
        <v>0.85</v>
      </c>
      <c r="M13" s="189">
        <f>IF(B10*85%&gt;=$B$9,B10*85%,$B$9)</f>
        <v>1801.8</v>
      </c>
      <c r="O13" s="97"/>
      <c r="Q13"/>
    </row>
    <row r="14" spans="1:33" ht="38.25" customHeight="1" x14ac:dyDescent="0.2">
      <c r="A14" s="420"/>
      <c r="B14" s="62" t="s">
        <v>130</v>
      </c>
      <c r="C14" s="428"/>
      <c r="D14" s="142" t="s">
        <v>125</v>
      </c>
      <c r="E14" s="275">
        <v>240</v>
      </c>
      <c r="F14" s="323">
        <v>1815</v>
      </c>
      <c r="G14" s="279"/>
      <c r="H14" s="275">
        <v>240</v>
      </c>
      <c r="I14" s="276">
        <v>1</v>
      </c>
      <c r="J14" s="425">
        <f t="shared" ref="J14:J16" si="0">F14*I14</f>
        <v>1815</v>
      </c>
      <c r="K14" s="426"/>
      <c r="L14" s="276">
        <v>1</v>
      </c>
      <c r="M14" s="189">
        <f>IF(B10*100%&gt;=$B$9,B10,$B$9)</f>
        <v>1815</v>
      </c>
      <c r="O14" s="97"/>
      <c r="Q14"/>
    </row>
    <row r="15" spans="1:33" ht="38.25" customHeight="1" x14ac:dyDescent="0.2">
      <c r="A15" s="420" t="s">
        <v>231</v>
      </c>
      <c r="B15" s="62" t="s">
        <v>129</v>
      </c>
      <c r="C15" s="428"/>
      <c r="D15" s="142" t="s">
        <v>125</v>
      </c>
      <c r="E15" s="275">
        <v>240</v>
      </c>
      <c r="F15" s="323">
        <v>1815</v>
      </c>
      <c r="G15" s="279"/>
      <c r="H15" s="275">
        <v>250</v>
      </c>
      <c r="I15" s="276">
        <v>0.8</v>
      </c>
      <c r="J15" s="311">
        <f t="shared" si="0"/>
        <v>1452</v>
      </c>
      <c r="K15" s="282"/>
      <c r="L15" s="276">
        <v>0.85</v>
      </c>
      <c r="M15" s="189">
        <f>IF(B10*85%&gt;=$B$9,B10*85%,$B$9)</f>
        <v>1801.8</v>
      </c>
      <c r="O15" s="97"/>
      <c r="Q15"/>
    </row>
    <row r="16" spans="1:33" ht="38.25" customHeight="1" x14ac:dyDescent="0.2">
      <c r="A16" s="420"/>
      <c r="B16" s="62" t="s">
        <v>130</v>
      </c>
      <c r="C16" s="428"/>
      <c r="D16" s="280" t="s">
        <v>125</v>
      </c>
      <c r="E16" s="275">
        <v>240</v>
      </c>
      <c r="F16" s="323">
        <v>1815</v>
      </c>
      <c r="G16" s="279"/>
      <c r="H16" s="275">
        <v>250</v>
      </c>
      <c r="I16" s="276">
        <v>0.9</v>
      </c>
      <c r="J16" s="425">
        <f t="shared" si="0"/>
        <v>1633.5</v>
      </c>
      <c r="K16" s="426"/>
      <c r="L16" s="276">
        <v>1</v>
      </c>
      <c r="M16" s="189">
        <f>IF(B10*100%&gt;=$B$9,B10,$B$9)</f>
        <v>1815</v>
      </c>
      <c r="O16" s="97"/>
      <c r="Q16"/>
    </row>
    <row r="17" spans="1:17" ht="38.25" customHeight="1" x14ac:dyDescent="0.2">
      <c r="A17" s="420" t="s">
        <v>232</v>
      </c>
      <c r="B17" s="62" t="s">
        <v>129</v>
      </c>
      <c r="C17" s="428"/>
      <c r="D17" s="142" t="s">
        <v>126</v>
      </c>
      <c r="E17" s="142">
        <v>275</v>
      </c>
      <c r="F17" s="333">
        <v>1875</v>
      </c>
      <c r="G17" s="334"/>
      <c r="H17" s="142">
        <v>310</v>
      </c>
      <c r="I17" s="63">
        <v>0.8</v>
      </c>
      <c r="J17" s="425">
        <f t="shared" ref="J17:J22" si="1">F17*I17</f>
        <v>1500</v>
      </c>
      <c r="K17" s="426"/>
      <c r="L17" s="63">
        <v>0.85</v>
      </c>
      <c r="M17" s="189">
        <f>IF(F17*85%&gt;=$B$9,F17*85%,$B$9)</f>
        <v>1801.8</v>
      </c>
      <c r="O17" s="97"/>
      <c r="Q17"/>
    </row>
    <row r="18" spans="1:17" ht="38.25" customHeight="1" x14ac:dyDescent="0.2">
      <c r="A18" s="420"/>
      <c r="B18" s="62" t="s">
        <v>130</v>
      </c>
      <c r="C18" s="428"/>
      <c r="D18" s="142" t="s">
        <v>126</v>
      </c>
      <c r="E18" s="142">
        <v>275</v>
      </c>
      <c r="F18" s="333">
        <v>1875</v>
      </c>
      <c r="G18" s="334"/>
      <c r="H18" s="142">
        <v>310</v>
      </c>
      <c r="I18" s="63">
        <v>0.9</v>
      </c>
      <c r="J18" s="425">
        <f t="shared" si="1"/>
        <v>1687.5</v>
      </c>
      <c r="K18" s="426"/>
      <c r="L18" s="63">
        <v>1</v>
      </c>
      <c r="M18" s="189">
        <f>IF(F18*100%&gt;=B9,F18*100%,B9)</f>
        <v>1875</v>
      </c>
      <c r="O18" s="97"/>
      <c r="Q18"/>
    </row>
    <row r="19" spans="1:17" ht="38.25" customHeight="1" x14ac:dyDescent="0.2">
      <c r="A19" s="420" t="s">
        <v>233</v>
      </c>
      <c r="B19" s="62" t="s">
        <v>129</v>
      </c>
      <c r="C19" s="428"/>
      <c r="D19" s="142" t="s">
        <v>127</v>
      </c>
      <c r="E19" s="142">
        <v>310</v>
      </c>
      <c r="F19" s="421">
        <v>1905</v>
      </c>
      <c r="G19" s="422"/>
      <c r="H19" s="142">
        <v>355</v>
      </c>
      <c r="I19" s="63">
        <v>0.8</v>
      </c>
      <c r="J19" s="425">
        <f t="shared" si="1"/>
        <v>1524</v>
      </c>
      <c r="K19" s="426"/>
      <c r="L19" s="63">
        <v>0.85</v>
      </c>
      <c r="M19" s="189">
        <f>IF(F19*85%&gt;=B9,F19*85%,B9)</f>
        <v>1801.8</v>
      </c>
      <c r="O19" s="97"/>
      <c r="Q19"/>
    </row>
    <row r="20" spans="1:17" ht="38.25" customHeight="1" x14ac:dyDescent="0.2">
      <c r="A20" s="420"/>
      <c r="B20" s="62" t="s">
        <v>130</v>
      </c>
      <c r="C20" s="429"/>
      <c r="D20" s="142" t="s">
        <v>127</v>
      </c>
      <c r="E20" s="142">
        <v>310</v>
      </c>
      <c r="F20" s="421">
        <v>1905</v>
      </c>
      <c r="G20" s="422"/>
      <c r="H20" s="142">
        <v>355</v>
      </c>
      <c r="I20" s="63">
        <v>0.9</v>
      </c>
      <c r="J20" s="425">
        <f t="shared" si="1"/>
        <v>1714.5</v>
      </c>
      <c r="K20" s="426"/>
      <c r="L20" s="63">
        <v>1</v>
      </c>
      <c r="M20" s="189">
        <f>IF(F20*100%&gt;=B9,F20*100%,B9)</f>
        <v>1905</v>
      </c>
      <c r="O20" s="97"/>
      <c r="Q20"/>
    </row>
    <row r="21" spans="1:17" ht="38.25" customHeight="1" x14ac:dyDescent="0.2">
      <c r="A21" s="420" t="s">
        <v>309</v>
      </c>
      <c r="B21" s="62" t="s">
        <v>129</v>
      </c>
      <c r="C21" s="363" t="s">
        <v>128</v>
      </c>
      <c r="D21" s="142" t="s">
        <v>125</v>
      </c>
      <c r="E21" s="142">
        <v>95</v>
      </c>
      <c r="F21" s="421">
        <v>2135</v>
      </c>
      <c r="G21" s="422"/>
      <c r="H21" s="142">
        <v>100</v>
      </c>
      <c r="I21" s="63">
        <v>0.8</v>
      </c>
      <c r="J21" s="425">
        <f t="shared" si="1"/>
        <v>1708</v>
      </c>
      <c r="K21" s="426"/>
      <c r="L21" s="63">
        <v>0.85</v>
      </c>
      <c r="M21" s="189">
        <f>IF(F21*85%&gt;=B9,F21*85%,B9)</f>
        <v>1814.75</v>
      </c>
      <c r="O21" s="88"/>
      <c r="Q21"/>
    </row>
    <row r="22" spans="1:17" ht="38.25" customHeight="1" x14ac:dyDescent="0.2">
      <c r="A22" s="420"/>
      <c r="B22" s="62" t="s">
        <v>130</v>
      </c>
      <c r="C22" s="363"/>
      <c r="D22" s="142" t="s">
        <v>125</v>
      </c>
      <c r="E22" s="142">
        <v>95</v>
      </c>
      <c r="F22" s="421">
        <v>2135</v>
      </c>
      <c r="G22" s="422"/>
      <c r="H22" s="142">
        <v>100</v>
      </c>
      <c r="I22" s="63">
        <v>1</v>
      </c>
      <c r="J22" s="425">
        <f t="shared" si="1"/>
        <v>2135</v>
      </c>
      <c r="K22" s="426"/>
      <c r="L22" s="63">
        <v>1</v>
      </c>
      <c r="M22" s="189">
        <f>IF(F22*100%&gt;=B9,F22*100%,B9)</f>
        <v>2135</v>
      </c>
      <c r="N22" s="274"/>
      <c r="O22" s="88"/>
      <c r="Q22"/>
    </row>
    <row r="23" spans="1:17" ht="16.350000000000001" customHeight="1" x14ac:dyDescent="0.2">
      <c r="A23" s="410"/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36"/>
    </row>
    <row r="24" spans="1:17" x14ac:dyDescent="0.2">
      <c r="A24" s="317"/>
    </row>
    <row r="26" spans="1:17" x14ac:dyDescent="0.2">
      <c r="A26" s="72" t="s">
        <v>28</v>
      </c>
      <c r="B26" s="36"/>
      <c r="C26" s="36"/>
      <c r="D26" s="36"/>
      <c r="E26" s="36"/>
      <c r="F26" s="36"/>
      <c r="G26" s="36"/>
      <c r="H26" s="36"/>
      <c r="I26" s="36"/>
      <c r="J26" s="77"/>
      <c r="K26" s="77"/>
      <c r="L26" s="36"/>
      <c r="M26" s="77"/>
      <c r="N26" s="37"/>
    </row>
    <row r="27" spans="1:17" ht="22.5" customHeight="1" x14ac:dyDescent="0.2">
      <c r="A27" s="87" t="s">
        <v>149</v>
      </c>
      <c r="B27" s="38"/>
      <c r="C27" s="38"/>
      <c r="D27" s="38"/>
      <c r="E27" s="38"/>
      <c r="F27" s="38"/>
      <c r="G27" s="38"/>
      <c r="H27" s="38"/>
      <c r="I27" s="38"/>
      <c r="J27" s="78"/>
      <c r="K27" s="78"/>
      <c r="L27" s="38"/>
      <c r="M27" s="78"/>
      <c r="N27" s="39"/>
    </row>
    <row r="28" spans="1:17" x14ac:dyDescent="0.2">
      <c r="A28" s="341" t="s">
        <v>351</v>
      </c>
      <c r="B28" s="342"/>
      <c r="C28" s="342"/>
      <c r="D28" s="38"/>
      <c r="E28" s="38"/>
      <c r="F28" s="38"/>
      <c r="G28" s="38"/>
      <c r="H28" s="38"/>
      <c r="I28" s="38"/>
      <c r="J28" s="78"/>
      <c r="K28" s="78"/>
      <c r="L28" s="38"/>
      <c r="M28" s="78"/>
      <c r="N28" s="39"/>
    </row>
    <row r="29" spans="1:17" ht="27" customHeight="1" x14ac:dyDescent="0.2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2"/>
    </row>
    <row r="30" spans="1:17" x14ac:dyDescent="0.2">
      <c r="A30" s="50"/>
      <c r="B30" s="50"/>
      <c r="C30" s="50"/>
      <c r="D30" s="50"/>
      <c r="E30" s="79"/>
      <c r="F30" s="80"/>
      <c r="G30" s="80"/>
      <c r="H30" s="79"/>
      <c r="I30" s="79"/>
      <c r="J30" s="80"/>
      <c r="K30" s="80"/>
      <c r="L30" s="79"/>
    </row>
    <row r="31" spans="1:17" s="88" customFormat="1" x14ac:dyDescent="0.2">
      <c r="A31" s="58"/>
      <c r="B31"/>
      <c r="C31"/>
      <c r="D31"/>
      <c r="E31"/>
      <c r="F31"/>
      <c r="G31" s="277"/>
      <c r="H31"/>
      <c r="I31"/>
      <c r="J31" s="30"/>
      <c r="K31" s="281"/>
      <c r="O31"/>
    </row>
    <row r="32" spans="1:17" s="88" customFormat="1" x14ac:dyDescent="0.2">
      <c r="A32"/>
      <c r="B32"/>
      <c r="C32"/>
      <c r="D32"/>
      <c r="E32"/>
      <c r="F32"/>
      <c r="G32" s="277"/>
      <c r="H32"/>
      <c r="I32"/>
      <c r="J32" s="30"/>
      <c r="K32" s="281"/>
    </row>
    <row r="33" spans="1:17" s="88" customFormat="1" x14ac:dyDescent="0.2">
      <c r="A33" s="152" t="s">
        <v>28</v>
      </c>
      <c r="B33" s="153"/>
      <c r="C33" s="153"/>
      <c r="D33" s="153"/>
      <c r="E33" s="153"/>
      <c r="F33" s="153"/>
      <c r="G33" s="153"/>
      <c r="H33" s="153"/>
      <c r="I33" s="153"/>
      <c r="J33" s="154"/>
      <c r="K33" s="154"/>
      <c r="L33" s="153"/>
      <c r="M33" s="154"/>
      <c r="N33" s="155"/>
    </row>
    <row r="34" spans="1:17" s="88" customFormat="1" ht="14.25" customHeight="1" x14ac:dyDescent="0.2">
      <c r="A34" s="156" t="s">
        <v>163</v>
      </c>
      <c r="B34" s="157"/>
      <c r="C34" s="157"/>
      <c r="D34" s="157"/>
      <c r="E34" s="157"/>
      <c r="F34" s="157"/>
      <c r="G34" s="157"/>
      <c r="H34" s="157"/>
      <c r="I34" s="157"/>
      <c r="J34" s="158"/>
      <c r="K34" s="158"/>
      <c r="L34" s="157"/>
      <c r="M34" s="158"/>
      <c r="N34" s="159"/>
    </row>
    <row r="35" spans="1:17" s="88" customFormat="1" x14ac:dyDescent="0.2">
      <c r="A35" s="85" t="s">
        <v>352</v>
      </c>
      <c r="B35" s="157"/>
      <c r="C35" s="157"/>
      <c r="D35" s="157"/>
      <c r="E35" s="157"/>
      <c r="F35" s="157"/>
      <c r="G35" s="157"/>
      <c r="H35" s="157"/>
      <c r="I35" s="157"/>
      <c r="J35" s="158"/>
      <c r="K35" s="158"/>
      <c r="L35" s="157"/>
      <c r="M35" s="158"/>
      <c r="N35" s="159"/>
    </row>
    <row r="36" spans="1:17" s="88" customFormat="1" ht="18" customHeight="1" x14ac:dyDescent="0.2">
      <c r="A36" s="163" t="s">
        <v>154</v>
      </c>
      <c r="B36" s="157"/>
      <c r="C36" s="157"/>
      <c r="D36" s="157"/>
      <c r="E36" s="157"/>
      <c r="F36" s="157"/>
      <c r="G36" s="157"/>
      <c r="H36" s="157"/>
      <c r="I36" s="157"/>
      <c r="J36" s="158"/>
      <c r="K36" s="158"/>
      <c r="L36" s="157"/>
      <c r="M36" s="158"/>
      <c r="N36" s="159"/>
    </row>
    <row r="37" spans="1:17" s="88" customFormat="1" x14ac:dyDescent="0.2">
      <c r="A37" s="156" t="s">
        <v>155</v>
      </c>
      <c r="B37" s="157"/>
      <c r="C37" s="157"/>
      <c r="D37" s="157"/>
      <c r="E37" s="157"/>
      <c r="F37" s="157"/>
      <c r="G37" s="157"/>
      <c r="H37" s="157"/>
      <c r="I37" s="157"/>
      <c r="J37" s="158"/>
      <c r="K37" s="158"/>
      <c r="L37" s="157"/>
      <c r="M37" s="158"/>
      <c r="N37" s="159"/>
    </row>
    <row r="38" spans="1:17" s="88" customFormat="1" x14ac:dyDescent="0.2">
      <c r="A38" s="156" t="s">
        <v>156</v>
      </c>
      <c r="B38" s="157"/>
      <c r="C38" s="157"/>
      <c r="D38" s="157"/>
      <c r="E38" s="157"/>
      <c r="F38" s="157"/>
      <c r="G38" s="157"/>
      <c r="H38" s="157"/>
      <c r="I38" s="157"/>
      <c r="J38" s="158"/>
      <c r="K38" s="158"/>
      <c r="L38" s="157"/>
      <c r="M38" s="158"/>
      <c r="N38" s="159"/>
    </row>
    <row r="39" spans="1:17" s="88" customFormat="1" ht="18.75" customHeight="1" x14ac:dyDescent="0.2">
      <c r="A39" s="163" t="s">
        <v>157</v>
      </c>
      <c r="B39" s="157"/>
      <c r="C39" s="157"/>
      <c r="D39" s="157"/>
      <c r="E39" s="157"/>
      <c r="F39" s="157"/>
      <c r="G39" s="157"/>
      <c r="H39" s="157"/>
      <c r="I39" s="157"/>
      <c r="J39" s="158"/>
      <c r="K39" s="158"/>
      <c r="L39" s="157"/>
      <c r="M39" s="158"/>
      <c r="N39" s="159"/>
    </row>
    <row r="40" spans="1:17" s="88" customFormat="1" ht="15" x14ac:dyDescent="0.25">
      <c r="A40" s="156" t="s">
        <v>159</v>
      </c>
      <c r="B40" s="160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9"/>
    </row>
    <row r="41" spans="1:17" x14ac:dyDescent="0.2">
      <c r="A41" s="156" t="s">
        <v>158</v>
      </c>
      <c r="B41" s="157"/>
      <c r="C41" s="157"/>
      <c r="D41" s="157"/>
      <c r="E41" s="161"/>
      <c r="F41" s="162"/>
      <c r="G41" s="162"/>
      <c r="H41" s="161"/>
      <c r="I41" s="161"/>
      <c r="J41" s="162"/>
      <c r="K41" s="162"/>
      <c r="L41" s="161"/>
      <c r="M41" s="158"/>
      <c r="N41" s="159"/>
      <c r="O41" s="88"/>
    </row>
    <row r="42" spans="1:17" ht="4.5" customHeight="1" x14ac:dyDescent="0.2">
      <c r="A42" s="89"/>
      <c r="B42" s="90"/>
      <c r="C42" s="90"/>
      <c r="D42" s="90"/>
      <c r="E42" s="91"/>
      <c r="F42" s="92"/>
      <c r="G42" s="92"/>
      <c r="H42" s="91"/>
      <c r="I42" s="91"/>
      <c r="J42" s="92"/>
      <c r="K42" s="92"/>
      <c r="L42" s="91"/>
      <c r="M42" s="93"/>
      <c r="N42" s="94"/>
    </row>
    <row r="43" spans="1:17" x14ac:dyDescent="0.2">
      <c r="A43" s="50"/>
      <c r="B43" s="50"/>
      <c r="C43" s="50"/>
      <c r="D43" s="50"/>
      <c r="E43" s="79"/>
      <c r="F43" s="80"/>
      <c r="G43" s="80"/>
      <c r="H43" s="79"/>
      <c r="I43" s="79"/>
      <c r="J43" s="80"/>
      <c r="K43" s="80"/>
      <c r="L43" s="79"/>
    </row>
    <row r="44" spans="1:17" x14ac:dyDescent="0.2">
      <c r="A44" s="50"/>
      <c r="B44" s="50"/>
      <c r="C44" s="50"/>
      <c r="D44" s="50"/>
      <c r="E44" s="79"/>
      <c r="F44" s="80"/>
      <c r="G44" s="80"/>
      <c r="H44" s="79"/>
      <c r="I44" s="79"/>
      <c r="J44" s="80"/>
      <c r="K44" s="80"/>
      <c r="L44" s="79"/>
    </row>
    <row r="45" spans="1:17" x14ac:dyDescent="0.2">
      <c r="A45" s="50"/>
      <c r="B45" s="50"/>
      <c r="C45" s="50"/>
      <c r="D45" s="50"/>
      <c r="E45" s="79"/>
      <c r="F45" s="80"/>
      <c r="G45" s="80"/>
      <c r="H45" s="79"/>
      <c r="I45" s="79"/>
      <c r="J45" s="80"/>
      <c r="K45" s="80"/>
      <c r="L45" s="50"/>
    </row>
    <row r="46" spans="1:17" ht="15" x14ac:dyDescent="0.25">
      <c r="M46" s="123" t="s">
        <v>291</v>
      </c>
      <c r="N46" s="258" t="s">
        <v>347</v>
      </c>
      <c r="P46"/>
      <c r="Q46"/>
    </row>
    <row r="47" spans="1:17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79"/>
    </row>
    <row r="48" spans="1:17" ht="15" x14ac:dyDescent="0.25">
      <c r="A48" s="50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79"/>
    </row>
    <row r="49" spans="1:12" x14ac:dyDescent="0.2">
      <c r="A49" s="50"/>
      <c r="B49" s="50"/>
      <c r="C49" s="50"/>
      <c r="D49" s="50"/>
      <c r="E49" s="79"/>
      <c r="F49" s="80"/>
      <c r="G49" s="80"/>
      <c r="H49" s="79"/>
      <c r="I49" s="79"/>
      <c r="J49" s="80"/>
      <c r="K49" s="80"/>
      <c r="L49" s="79"/>
    </row>
    <row r="50" spans="1:12" x14ac:dyDescent="0.2">
      <c r="A50" s="50"/>
      <c r="B50" s="50"/>
      <c r="C50" s="50"/>
      <c r="D50" s="50"/>
      <c r="E50" s="79"/>
      <c r="F50" s="80"/>
      <c r="G50" s="80"/>
      <c r="H50" s="79"/>
      <c r="I50" s="79"/>
      <c r="J50" s="80"/>
      <c r="K50" s="80"/>
      <c r="L50" s="79"/>
    </row>
    <row r="51" spans="1:12" x14ac:dyDescent="0.2">
      <c r="A51" s="50"/>
      <c r="B51" s="50"/>
      <c r="C51" s="50"/>
      <c r="D51" s="50"/>
      <c r="E51" s="79"/>
      <c r="F51" s="80"/>
      <c r="G51" s="80"/>
      <c r="H51" s="79"/>
      <c r="I51" s="79"/>
      <c r="J51" s="80"/>
      <c r="K51" s="80"/>
      <c r="L51" s="79"/>
    </row>
    <row r="52" spans="1:12" x14ac:dyDescent="0.2">
      <c r="A52" s="50"/>
      <c r="B52" s="50"/>
      <c r="C52" s="50"/>
      <c r="D52" s="50"/>
      <c r="E52" s="79"/>
      <c r="F52" s="80"/>
      <c r="G52" s="80"/>
      <c r="H52" s="79"/>
      <c r="I52" s="79"/>
      <c r="J52" s="80"/>
      <c r="K52" s="80"/>
      <c r="L52" s="79"/>
    </row>
    <row r="53" spans="1:12" x14ac:dyDescent="0.2">
      <c r="A53" s="50"/>
      <c r="B53" s="50"/>
      <c r="C53" s="50"/>
      <c r="D53" s="50"/>
      <c r="E53" s="79"/>
      <c r="F53" s="80"/>
      <c r="G53" s="80"/>
      <c r="H53" s="79"/>
      <c r="I53" s="79"/>
      <c r="J53" s="80"/>
      <c r="K53" s="80"/>
      <c r="L53" s="79"/>
    </row>
    <row r="54" spans="1:12" x14ac:dyDescent="0.2">
      <c r="A54" s="50"/>
      <c r="B54" s="50"/>
      <c r="C54" s="50"/>
      <c r="D54" s="50"/>
      <c r="E54" s="79"/>
      <c r="F54" s="80"/>
      <c r="G54" s="80"/>
      <c r="H54" s="79"/>
      <c r="I54" s="79"/>
      <c r="J54" s="80"/>
      <c r="K54" s="80"/>
      <c r="L54" s="79"/>
    </row>
    <row r="55" spans="1:12" x14ac:dyDescent="0.2">
      <c r="A55" s="50"/>
      <c r="B55" s="50"/>
      <c r="C55" s="50"/>
      <c r="D55" s="50"/>
      <c r="E55" s="79"/>
      <c r="F55" s="80"/>
      <c r="G55" s="80"/>
      <c r="H55" s="79"/>
      <c r="I55" s="79"/>
      <c r="J55" s="80"/>
      <c r="K55" s="80"/>
      <c r="L55" s="79"/>
    </row>
    <row r="56" spans="1:12" x14ac:dyDescent="0.2">
      <c r="A56" s="50"/>
      <c r="B56" s="50"/>
      <c r="C56" s="50"/>
      <c r="D56" s="50"/>
      <c r="E56" s="79"/>
      <c r="F56" s="80"/>
      <c r="G56" s="80"/>
      <c r="H56" s="79"/>
      <c r="I56" s="79"/>
      <c r="J56" s="80"/>
      <c r="K56" s="80"/>
      <c r="L56" s="79"/>
    </row>
    <row r="57" spans="1:12" x14ac:dyDescent="0.2">
      <c r="A57" s="50"/>
      <c r="B57" s="50"/>
      <c r="C57" s="50"/>
      <c r="D57" s="50"/>
      <c r="E57" s="79"/>
      <c r="F57" s="80"/>
      <c r="G57" s="80"/>
      <c r="H57" s="79"/>
      <c r="I57" s="79"/>
      <c r="J57" s="80"/>
      <c r="K57" s="80"/>
      <c r="L57" s="50"/>
    </row>
    <row r="58" spans="1:12" x14ac:dyDescent="0.2">
      <c r="A58" s="50"/>
      <c r="B58" s="50"/>
      <c r="C58" s="50"/>
      <c r="D58" s="50"/>
      <c r="E58" s="79"/>
      <c r="F58" s="80"/>
      <c r="G58" s="80"/>
      <c r="H58" s="79"/>
      <c r="I58" s="79"/>
      <c r="J58" s="80"/>
      <c r="K58" s="80"/>
      <c r="L58" s="82"/>
    </row>
    <row r="59" spans="1:12" ht="15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83"/>
    </row>
    <row r="60" spans="1:12" ht="15" x14ac:dyDescent="0.25">
      <c r="A60" s="50"/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79"/>
    </row>
    <row r="61" spans="1:12" x14ac:dyDescent="0.2">
      <c r="A61" s="50"/>
      <c r="B61" s="50"/>
      <c r="C61" s="50"/>
      <c r="D61" s="50"/>
      <c r="E61" s="79"/>
      <c r="F61" s="80"/>
      <c r="G61" s="80"/>
      <c r="H61" s="79"/>
      <c r="I61" s="79"/>
      <c r="J61" s="80"/>
      <c r="K61" s="80"/>
      <c r="L61" s="79"/>
    </row>
    <row r="62" spans="1:12" x14ac:dyDescent="0.2">
      <c r="A62" s="50"/>
      <c r="B62" s="50"/>
      <c r="C62" s="50"/>
      <c r="D62" s="50"/>
      <c r="E62" s="79"/>
      <c r="F62" s="80"/>
      <c r="G62" s="80"/>
      <c r="H62" s="79"/>
      <c r="I62" s="79"/>
      <c r="J62" s="80"/>
      <c r="K62" s="80"/>
      <c r="L62" s="79"/>
    </row>
    <row r="63" spans="1:12" x14ac:dyDescent="0.2">
      <c r="A63" s="50"/>
      <c r="B63" s="50"/>
      <c r="C63" s="50"/>
      <c r="D63" s="50"/>
      <c r="E63" s="79"/>
      <c r="F63" s="80"/>
      <c r="G63" s="80"/>
      <c r="H63" s="79"/>
      <c r="I63" s="79"/>
      <c r="J63" s="80"/>
      <c r="K63" s="80"/>
      <c r="L63" s="79"/>
    </row>
    <row r="64" spans="1:12" x14ac:dyDescent="0.2">
      <c r="A64" s="50"/>
      <c r="B64" s="50"/>
      <c r="C64" s="50"/>
      <c r="D64" s="50"/>
      <c r="E64" s="79"/>
      <c r="F64" s="80"/>
      <c r="G64" s="80"/>
      <c r="H64" s="79"/>
      <c r="I64" s="79"/>
      <c r="J64" s="80"/>
      <c r="K64" s="80"/>
      <c r="L64" s="79"/>
    </row>
    <row r="65" spans="1:12" x14ac:dyDescent="0.2">
      <c r="A65" s="50"/>
      <c r="B65" s="50"/>
      <c r="C65" s="50"/>
      <c r="D65" s="50"/>
      <c r="E65" s="79"/>
      <c r="F65" s="80"/>
      <c r="G65" s="80"/>
      <c r="H65" s="79"/>
      <c r="I65" s="79"/>
      <c r="J65" s="80"/>
      <c r="K65" s="80"/>
      <c r="L65" s="79"/>
    </row>
    <row r="66" spans="1:12" x14ac:dyDescent="0.2">
      <c r="A66" s="50"/>
      <c r="B66" s="50"/>
      <c r="C66" s="50"/>
      <c r="D66" s="50"/>
      <c r="E66" s="79"/>
      <c r="F66" s="80"/>
      <c r="G66" s="80"/>
      <c r="H66" s="79"/>
      <c r="I66" s="79"/>
      <c r="J66" s="80"/>
      <c r="K66" s="80"/>
      <c r="L66" s="79"/>
    </row>
    <row r="67" spans="1:12" x14ac:dyDescent="0.2">
      <c r="A67" s="50"/>
      <c r="B67" s="50"/>
      <c r="C67" s="50"/>
      <c r="D67" s="50"/>
      <c r="E67" s="79"/>
      <c r="F67" s="80"/>
      <c r="G67" s="80"/>
      <c r="H67" s="79"/>
      <c r="I67" s="79"/>
      <c r="J67" s="80"/>
      <c r="K67" s="80"/>
      <c r="L67" s="79"/>
    </row>
    <row r="68" spans="1:12" x14ac:dyDescent="0.2">
      <c r="A68" s="50"/>
      <c r="B68" s="50"/>
      <c r="C68" s="50"/>
      <c r="D68" s="50"/>
      <c r="E68" s="79"/>
      <c r="F68" s="80"/>
      <c r="G68" s="80"/>
      <c r="H68" s="79"/>
      <c r="I68" s="79"/>
      <c r="J68" s="80"/>
      <c r="K68" s="80"/>
      <c r="L68" s="79"/>
    </row>
    <row r="69" spans="1:12" x14ac:dyDescent="0.2">
      <c r="A69" s="50"/>
      <c r="B69" s="50"/>
      <c r="C69" s="50"/>
      <c r="D69" s="50"/>
      <c r="E69" s="79"/>
      <c r="F69" s="80"/>
      <c r="G69" s="80"/>
      <c r="H69" s="79"/>
      <c r="I69" s="79"/>
      <c r="J69" s="80"/>
      <c r="K69" s="80"/>
      <c r="L69" s="50"/>
    </row>
    <row r="70" spans="1:12" x14ac:dyDescent="0.2">
      <c r="A70" s="50"/>
      <c r="B70" s="50"/>
      <c r="C70" s="50"/>
      <c r="D70" s="50"/>
      <c r="E70" s="79"/>
      <c r="F70" s="80"/>
      <c r="G70" s="80"/>
      <c r="H70" s="79"/>
      <c r="I70" s="79"/>
      <c r="J70" s="80"/>
      <c r="K70" s="80"/>
      <c r="L70" s="50"/>
    </row>
    <row r="71" spans="1:12" ht="15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84"/>
    </row>
    <row r="72" spans="1:12" ht="15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125"/>
    </row>
    <row r="73" spans="1:12" ht="15" x14ac:dyDescent="0.25">
      <c r="A73" s="50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50"/>
    </row>
    <row r="74" spans="1:12" ht="15" x14ac:dyDescent="0.25">
      <c r="A74" s="50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50"/>
    </row>
    <row r="75" spans="1:12" x14ac:dyDescent="0.2">
      <c r="A75" s="50"/>
      <c r="B75" s="50"/>
      <c r="C75" s="50"/>
      <c r="D75" s="50"/>
      <c r="E75" s="50"/>
      <c r="F75" s="50"/>
      <c r="G75" s="50"/>
      <c r="H75" s="50"/>
      <c r="I75" s="50"/>
      <c r="J75" s="82"/>
      <c r="K75" s="82"/>
    </row>
    <row r="76" spans="1:12" x14ac:dyDescent="0.2">
      <c r="A76" s="50"/>
      <c r="B76" s="50"/>
      <c r="C76" s="50"/>
      <c r="D76" s="50"/>
      <c r="E76" s="50"/>
      <c r="F76" s="50"/>
      <c r="G76" s="50"/>
      <c r="H76" s="50"/>
      <c r="I76" s="50"/>
      <c r="J76" s="82"/>
      <c r="K76" s="82"/>
    </row>
  </sheetData>
  <sheetProtection algorithmName="SHA-512" hashValue="axWSnQHhsvMpUGgsrA9z8tyCd/+4hE6Q8MDIQ+WByz2RrIcm3auUPsm/ztMQsqLlQNT22ydsgtN4uYIDl6kxCQ==" saltValue="nKV/BYYsz1f/7QmBcIeVgg==" spinCount="100000" sheet="1" objects="1" scenarios="1"/>
  <mergeCells count="34">
    <mergeCell ref="A29:N29"/>
    <mergeCell ref="B4:C4"/>
    <mergeCell ref="A11:A12"/>
    <mergeCell ref="B11:B12"/>
    <mergeCell ref="C11:D12"/>
    <mergeCell ref="E11:E12"/>
    <mergeCell ref="H11:H12"/>
    <mergeCell ref="A21:A22"/>
    <mergeCell ref="C21:C22"/>
    <mergeCell ref="L11:M11"/>
    <mergeCell ref="L12:M12"/>
    <mergeCell ref="A13:A14"/>
    <mergeCell ref="A23:N23"/>
    <mergeCell ref="F11:G12"/>
    <mergeCell ref="V7:AG7"/>
    <mergeCell ref="C13:C20"/>
    <mergeCell ref="A15:A16"/>
    <mergeCell ref="F21:G21"/>
    <mergeCell ref="F22:G22"/>
    <mergeCell ref="J21:K21"/>
    <mergeCell ref="J22:K22"/>
    <mergeCell ref="M1:N1"/>
    <mergeCell ref="A2:N2"/>
    <mergeCell ref="A17:A18"/>
    <mergeCell ref="A19:A20"/>
    <mergeCell ref="F19:G19"/>
    <mergeCell ref="F20:G20"/>
    <mergeCell ref="I11:K12"/>
    <mergeCell ref="J14:K14"/>
    <mergeCell ref="J16:K16"/>
    <mergeCell ref="J17:K17"/>
    <mergeCell ref="J18:K18"/>
    <mergeCell ref="J19:K19"/>
    <mergeCell ref="J20:K20"/>
  </mergeCells>
  <hyperlinks>
    <hyperlink ref="L12" location="_ftn1" display="_ftn1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6"/>
  <sheetViews>
    <sheetView showGridLines="0" zoomScale="80" zoomScaleNormal="80" workbookViewId="0"/>
  </sheetViews>
  <sheetFormatPr baseColWidth="10" defaultRowHeight="12.75" x14ac:dyDescent="0.2"/>
  <cols>
    <col min="1" max="1" width="24.5703125" bestFit="1" customWidth="1"/>
    <col min="2" max="2" width="11.5703125" customWidth="1"/>
    <col min="3" max="3" width="2.42578125" bestFit="1" customWidth="1"/>
    <col min="4" max="6" width="17.42578125" customWidth="1"/>
  </cols>
  <sheetData>
    <row r="1" spans="1:14" x14ac:dyDescent="0.2">
      <c r="A1" s="126" t="s">
        <v>349</v>
      </c>
      <c r="B1" s="128"/>
      <c r="C1" s="128"/>
      <c r="D1" s="128"/>
      <c r="E1" s="347" t="s">
        <v>219</v>
      </c>
      <c r="F1" s="347"/>
      <c r="G1" s="347"/>
    </row>
    <row r="2" spans="1:14" ht="33.75" x14ac:dyDescent="0.2">
      <c r="A2" s="369" t="s">
        <v>191</v>
      </c>
      <c r="B2" s="369"/>
      <c r="C2" s="369"/>
      <c r="D2" s="369"/>
      <c r="E2" s="369"/>
      <c r="F2" s="369"/>
      <c r="G2" s="369"/>
      <c r="H2" s="129"/>
      <c r="I2" s="129"/>
    </row>
    <row r="4" spans="1:14" ht="15" x14ac:dyDescent="0.2">
      <c r="A4" s="19" t="s">
        <v>18</v>
      </c>
      <c r="B4" s="355">
        <v>45597</v>
      </c>
      <c r="C4" s="355"/>
      <c r="D4" s="355"/>
      <c r="E4" s="19"/>
      <c r="F4" s="19"/>
      <c r="G4" s="18"/>
      <c r="H4" s="18"/>
    </row>
    <row r="5" spans="1:14" ht="15" x14ac:dyDescent="0.2">
      <c r="A5" s="19" t="s">
        <v>17</v>
      </c>
      <c r="B5" s="354" t="s">
        <v>25</v>
      </c>
      <c r="C5" s="354"/>
      <c r="D5" s="354"/>
      <c r="E5" s="19"/>
      <c r="F5" s="19"/>
      <c r="G5" s="18"/>
      <c r="H5" s="18"/>
    </row>
    <row r="6" spans="1:14" ht="15" x14ac:dyDescent="0.2">
      <c r="A6" s="19" t="s">
        <v>22</v>
      </c>
      <c r="B6" s="137" t="s">
        <v>203</v>
      </c>
      <c r="C6" s="137"/>
      <c r="D6" s="137"/>
      <c r="E6" s="20"/>
      <c r="F6" s="20"/>
      <c r="G6" s="18"/>
      <c r="H6" s="18"/>
    </row>
    <row r="7" spans="1:14" x14ac:dyDescent="0.2">
      <c r="A7" s="2"/>
      <c r="B7" s="164"/>
      <c r="C7" s="164"/>
      <c r="D7" s="165"/>
      <c r="E7" s="14"/>
      <c r="F7" s="14"/>
      <c r="G7" s="4"/>
      <c r="H7" s="4"/>
    </row>
    <row r="8" spans="1:14" ht="15" x14ac:dyDescent="0.2">
      <c r="A8" s="332" t="s">
        <v>348</v>
      </c>
      <c r="B8" s="139">
        <v>1801.8</v>
      </c>
      <c r="C8" s="139"/>
      <c r="D8" s="165"/>
      <c r="E8" s="14"/>
      <c r="F8" s="14"/>
      <c r="G8" s="4"/>
      <c r="H8" s="4"/>
    </row>
    <row r="9" spans="1:14" ht="16.149999999999999" customHeight="1" x14ac:dyDescent="0.2">
      <c r="A9" s="19"/>
      <c r="B9" s="139"/>
      <c r="C9" s="139"/>
      <c r="D9" s="165"/>
      <c r="E9" s="14"/>
      <c r="F9" s="14"/>
      <c r="G9" s="4"/>
      <c r="H9" s="4"/>
    </row>
    <row r="10" spans="1:14" ht="16.5" hidden="1" customHeight="1" x14ac:dyDescent="0.2">
      <c r="A10" s="235" t="s">
        <v>302</v>
      </c>
      <c r="B10" s="262">
        <f>B8*12</f>
        <v>21621.599999999999</v>
      </c>
      <c r="C10" s="14"/>
      <c r="D10" s="14"/>
      <c r="E10" s="14"/>
      <c r="F10" s="14"/>
      <c r="G10" s="10"/>
      <c r="H10" s="51"/>
      <c r="I10" s="50"/>
    </row>
    <row r="11" spans="1:14" ht="15.75" customHeight="1" x14ac:dyDescent="0.2">
      <c r="A11" s="404" t="s">
        <v>1</v>
      </c>
      <c r="B11" s="391" t="s">
        <v>201</v>
      </c>
      <c r="C11" s="392"/>
      <c r="D11" s="438" t="s">
        <v>23</v>
      </c>
      <c r="E11" s="439"/>
      <c r="F11" s="388"/>
      <c r="G11" s="10"/>
      <c r="H11" s="22"/>
    </row>
    <row r="12" spans="1:14" ht="15.75" customHeight="1" x14ac:dyDescent="0.2">
      <c r="A12" s="417"/>
      <c r="B12" s="393"/>
      <c r="C12" s="394"/>
      <c r="D12" s="440" t="s">
        <v>222</v>
      </c>
      <c r="E12" s="441"/>
      <c r="F12" s="190" t="s">
        <v>223</v>
      </c>
      <c r="G12" s="14"/>
      <c r="N12" s="33"/>
    </row>
    <row r="13" spans="1:14" ht="32.1" customHeight="1" x14ac:dyDescent="0.2">
      <c r="A13" s="405"/>
      <c r="B13" s="406"/>
      <c r="C13" s="396"/>
      <c r="D13" s="191" t="s">
        <v>321</v>
      </c>
      <c r="E13" s="190" t="s">
        <v>320</v>
      </c>
      <c r="F13" s="190" t="s">
        <v>21</v>
      </c>
      <c r="G13" s="23"/>
    </row>
    <row r="14" spans="1:14" ht="24.75" customHeight="1" x14ac:dyDescent="0.2">
      <c r="A14" s="183" t="s">
        <v>0</v>
      </c>
      <c r="B14" s="271">
        <v>20211</v>
      </c>
      <c r="C14" s="324" t="s">
        <v>303</v>
      </c>
      <c r="D14" s="192">
        <f>B10*70%/12</f>
        <v>1261.2599999999998</v>
      </c>
      <c r="E14" s="192">
        <f>B10*80%/12</f>
        <v>1441.4399999999998</v>
      </c>
      <c r="F14" s="193">
        <f>IF(B14*85%/12&lt;B8,B8,B14*85%/12)</f>
        <v>1801.8</v>
      </c>
    </row>
    <row r="15" spans="1:14" ht="24.75" customHeight="1" x14ac:dyDescent="0.2">
      <c r="A15" s="183" t="s">
        <v>7</v>
      </c>
      <c r="B15" s="335">
        <v>21453</v>
      </c>
      <c r="C15" s="336" t="s">
        <v>303</v>
      </c>
      <c r="D15" s="337">
        <f>B10*70%/12</f>
        <v>1261.2599999999998</v>
      </c>
      <c r="E15" s="337">
        <f>B10*80%/12</f>
        <v>1441.4399999999998</v>
      </c>
      <c r="F15" s="193">
        <f>IF(B15*85%/12&lt;B8,B8,B15*85%/12)</f>
        <v>1801.8</v>
      </c>
    </row>
    <row r="16" spans="1:14" ht="24.75" customHeight="1" x14ac:dyDescent="0.2">
      <c r="A16" s="183" t="s">
        <v>2</v>
      </c>
      <c r="B16" s="249">
        <v>21987</v>
      </c>
      <c r="C16" s="250"/>
      <c r="D16" s="192">
        <f t="shared" ref="D16:D24" si="0">B16*70%/12</f>
        <v>1282.575</v>
      </c>
      <c r="E16" s="192">
        <f t="shared" ref="E16:E24" si="1">B16*80%/12</f>
        <v>1465.8000000000002</v>
      </c>
      <c r="F16" s="193">
        <f>IF(B16*85%/12&lt;B8,B8,B16*85%/12)</f>
        <v>1801.8</v>
      </c>
    </row>
    <row r="17" spans="1:14" ht="24.75" customHeight="1" x14ac:dyDescent="0.2">
      <c r="A17" s="183" t="s">
        <v>8</v>
      </c>
      <c r="B17" s="249">
        <v>23735</v>
      </c>
      <c r="C17" s="250"/>
      <c r="D17" s="192">
        <f t="shared" si="0"/>
        <v>1384.5416666666667</v>
      </c>
      <c r="E17" s="192">
        <f t="shared" si="1"/>
        <v>1582.3333333333333</v>
      </c>
      <c r="F17" s="193">
        <f>IF(B17*85%/12&lt;B8,B8,B17*85%/12)</f>
        <v>1801.8</v>
      </c>
      <c r="G17" s="24"/>
    </row>
    <row r="18" spans="1:14" ht="24.75" customHeight="1" x14ac:dyDescent="0.2">
      <c r="A18" s="183" t="s">
        <v>9</v>
      </c>
      <c r="B18" s="249">
        <v>24822</v>
      </c>
      <c r="C18" s="250"/>
      <c r="D18" s="192">
        <f t="shared" si="0"/>
        <v>1447.9499999999998</v>
      </c>
      <c r="E18" s="192">
        <f t="shared" si="1"/>
        <v>1654.8000000000002</v>
      </c>
      <c r="F18" s="193">
        <f>IF(B18*85%/12&lt;B8,B8,B18*85%/12)</f>
        <v>1801.8</v>
      </c>
      <c r="G18" s="24"/>
    </row>
    <row r="19" spans="1:14" ht="24.75" customHeight="1" x14ac:dyDescent="0.2">
      <c r="A19" s="183" t="s">
        <v>10</v>
      </c>
      <c r="B19" s="249">
        <v>25909</v>
      </c>
      <c r="C19" s="250"/>
      <c r="D19" s="192">
        <f t="shared" si="0"/>
        <v>1511.3583333333333</v>
      </c>
      <c r="E19" s="192">
        <f t="shared" si="1"/>
        <v>1727.2666666666667</v>
      </c>
      <c r="F19" s="193">
        <f>IF(B19*85%/12&lt;B8,B8,B19*85%/12)</f>
        <v>1835.2208333333331</v>
      </c>
      <c r="G19" s="24"/>
    </row>
    <row r="20" spans="1:14" ht="24.75" customHeight="1" x14ac:dyDescent="0.2">
      <c r="A20" s="183" t="s">
        <v>11</v>
      </c>
      <c r="B20" s="249">
        <v>28151</v>
      </c>
      <c r="C20" s="250"/>
      <c r="D20" s="192">
        <f t="shared" si="0"/>
        <v>1642.1416666666664</v>
      </c>
      <c r="E20" s="192">
        <f t="shared" si="1"/>
        <v>1876.7333333333336</v>
      </c>
      <c r="F20" s="193">
        <f>IF(B20*85%/12&lt;B8,B8,B20*85%/12)</f>
        <v>1994.0291666666665</v>
      </c>
      <c r="G20" s="24"/>
    </row>
    <row r="21" spans="1:14" ht="24.75" customHeight="1" x14ac:dyDescent="0.2">
      <c r="A21" s="183" t="s">
        <v>13</v>
      </c>
      <c r="B21" s="249">
        <v>32470</v>
      </c>
      <c r="C21" s="250"/>
      <c r="D21" s="192">
        <f t="shared" si="0"/>
        <v>1894.0833333333333</v>
      </c>
      <c r="E21" s="192">
        <f t="shared" si="1"/>
        <v>2164.6666666666665</v>
      </c>
      <c r="F21" s="193">
        <f>IF(B21*85%/12&lt;B8,B8,B21*85%/12)</f>
        <v>2299.9583333333335</v>
      </c>
      <c r="G21" s="24"/>
    </row>
    <row r="22" spans="1:14" ht="24.75" customHeight="1" x14ac:dyDescent="0.2">
      <c r="A22" s="183" t="s">
        <v>14</v>
      </c>
      <c r="B22" s="249">
        <v>37147</v>
      </c>
      <c r="C22" s="250"/>
      <c r="D22" s="192">
        <f t="shared" si="0"/>
        <v>2166.9083333333333</v>
      </c>
      <c r="E22" s="192">
        <f t="shared" si="1"/>
        <v>2476.4666666666667</v>
      </c>
      <c r="F22" s="193">
        <f>IF(B22*85%/12&lt;B8,B8,B22*85%/12)</f>
        <v>2631.2458333333334</v>
      </c>
      <c r="G22" s="24"/>
    </row>
    <row r="23" spans="1:14" ht="24.75" customHeight="1" x14ac:dyDescent="0.2">
      <c r="A23" s="183" t="s">
        <v>15</v>
      </c>
      <c r="B23" s="249">
        <v>41656</v>
      </c>
      <c r="C23" s="250"/>
      <c r="D23" s="192">
        <f t="shared" si="0"/>
        <v>2429.9333333333329</v>
      </c>
      <c r="E23" s="192">
        <f t="shared" si="1"/>
        <v>2777.0666666666671</v>
      </c>
      <c r="F23" s="193">
        <f>IF(B23*85%/12&lt;B8,B8,B23*85%/12)</f>
        <v>2950.6333333333332</v>
      </c>
      <c r="G23" s="24"/>
    </row>
    <row r="24" spans="1:14" ht="24.75" customHeight="1" x14ac:dyDescent="0.2">
      <c r="A24" s="310" t="s">
        <v>16</v>
      </c>
      <c r="B24" s="318">
        <v>51004</v>
      </c>
      <c r="C24" s="250"/>
      <c r="D24" s="319">
        <f t="shared" si="0"/>
        <v>2975.2333333333331</v>
      </c>
      <c r="E24" s="319">
        <f t="shared" si="1"/>
        <v>3400.2666666666669</v>
      </c>
      <c r="F24" s="320">
        <f>IF(B24*85%/12&lt;B8,B8,B24*85%/12)</f>
        <v>3612.7833333333333</v>
      </c>
      <c r="G24" s="24"/>
    </row>
    <row r="25" spans="1:14" ht="34.15" customHeight="1" x14ac:dyDescent="0.2">
      <c r="A25" s="436" t="s">
        <v>331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</row>
    <row r="26" spans="1:14" ht="15.75" x14ac:dyDescent="0.2">
      <c r="A26" s="69"/>
      <c r="B26" s="75"/>
      <c r="C26" s="75"/>
      <c r="D26" s="68"/>
      <c r="E26" s="68"/>
      <c r="F26" s="34"/>
      <c r="G26" s="24"/>
    </row>
    <row r="27" spans="1:14" ht="15.75" x14ac:dyDescent="0.2">
      <c r="A27" s="69"/>
      <c r="D27" s="21"/>
      <c r="E27" s="21"/>
    </row>
    <row r="28" spans="1:14" x14ac:dyDescent="0.2">
      <c r="A28" s="35" t="s">
        <v>24</v>
      </c>
      <c r="B28" s="36"/>
      <c r="C28" s="36"/>
      <c r="D28" s="36"/>
      <c r="E28" s="36"/>
      <c r="F28" s="37"/>
    </row>
    <row r="29" spans="1:14" s="50" customFormat="1" x14ac:dyDescent="0.2">
      <c r="A29" s="110" t="s">
        <v>322</v>
      </c>
      <c r="B29" s="167" t="s">
        <v>65</v>
      </c>
      <c r="C29" s="167"/>
      <c r="D29" s="167"/>
      <c r="E29" s="167"/>
      <c r="F29" s="168"/>
      <c r="G29" s="138"/>
      <c r="H29"/>
      <c r="I29"/>
      <c r="J29"/>
      <c r="K29"/>
      <c r="L29"/>
    </row>
    <row r="30" spans="1:14" s="50" customFormat="1" x14ac:dyDescent="0.2">
      <c r="A30" s="110" t="s">
        <v>323</v>
      </c>
      <c r="B30" s="167" t="s">
        <v>66</v>
      </c>
      <c r="C30" s="167"/>
      <c r="D30" s="167"/>
      <c r="E30" s="167"/>
      <c r="F30" s="168"/>
      <c r="G30" s="138"/>
      <c r="H30"/>
      <c r="I30"/>
      <c r="J30"/>
      <c r="K30"/>
      <c r="L30"/>
    </row>
    <row r="31" spans="1:14" s="50" customFormat="1" x14ac:dyDescent="0.2">
      <c r="A31" s="111" t="s">
        <v>166</v>
      </c>
      <c r="B31" s="169" t="s">
        <v>165</v>
      </c>
      <c r="C31" s="169"/>
      <c r="D31" s="167"/>
      <c r="E31" s="145"/>
      <c r="F31" s="146"/>
      <c r="G31" s="170"/>
      <c r="H31"/>
      <c r="I31"/>
      <c r="J31"/>
      <c r="K31"/>
      <c r="L31"/>
    </row>
    <row r="32" spans="1:14" ht="32.25" customHeight="1" x14ac:dyDescent="0.2">
      <c r="A32" s="70" t="s">
        <v>28</v>
      </c>
      <c r="B32" s="65"/>
      <c r="C32" s="65"/>
      <c r="D32" s="65"/>
      <c r="E32" s="65"/>
      <c r="F32" s="67"/>
      <c r="G32" s="51"/>
    </row>
    <row r="33" spans="1:7" x14ac:dyDescent="0.2">
      <c r="A33" s="418" t="s">
        <v>310</v>
      </c>
      <c r="B33" s="386"/>
      <c r="C33" s="386"/>
      <c r="D33" s="386"/>
      <c r="E33" s="386"/>
      <c r="F33" s="419"/>
      <c r="G33" s="51"/>
    </row>
    <row r="34" spans="1:7" x14ac:dyDescent="0.2">
      <c r="A34" s="437"/>
      <c r="B34" s="437"/>
      <c r="C34" s="437"/>
      <c r="D34" s="437"/>
      <c r="E34" s="437"/>
      <c r="F34" s="437"/>
      <c r="G34" s="22"/>
    </row>
    <row r="35" spans="1:7" ht="15" x14ac:dyDescent="0.2">
      <c r="A35" s="74"/>
    </row>
    <row r="36" spans="1:7" ht="15" x14ac:dyDescent="0.25">
      <c r="F36" s="123" t="s">
        <v>290</v>
      </c>
      <c r="G36" s="258" t="s">
        <v>347</v>
      </c>
    </row>
  </sheetData>
  <sheetProtection algorithmName="SHA-512" hashValue="EIGa4Xtg3va4cEAocxVnLn/HOm9p6TogKZnNXlQBhFc5T/EwotGmHagx4/Molln29Fz/cvf5AeAxx0y86WdINg==" saltValue="Cu8xaIh6ZhVWhMgr8EikgQ==" spinCount="100000" sheet="1" objects="1" scenarios="1"/>
  <mergeCells count="11">
    <mergeCell ref="E1:G1"/>
    <mergeCell ref="A2:G2"/>
    <mergeCell ref="A33:F33"/>
    <mergeCell ref="A34:F34"/>
    <mergeCell ref="A11:A13"/>
    <mergeCell ref="D11:F11"/>
    <mergeCell ref="D12:E12"/>
    <mergeCell ref="B4:D4"/>
    <mergeCell ref="B5:D5"/>
    <mergeCell ref="B11:C13"/>
    <mergeCell ref="A25:N25"/>
  </mergeCells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16</vt:i4>
      </vt:variant>
    </vt:vector>
  </HeadingPairs>
  <TitlesOfParts>
    <vt:vector size="33" baseType="lpstr">
      <vt:lpstr>SOMMAIRE</vt:lpstr>
      <vt:lpstr>DUREE</vt:lpstr>
      <vt:lpstr>LEGAL</vt:lpstr>
      <vt:lpstr>à statut</vt:lpstr>
      <vt:lpstr>Agents généraux d'assurance</vt:lpstr>
      <vt:lpstr>Banque</vt:lpstr>
      <vt:lpstr>Banque populaire</vt:lpstr>
      <vt:lpstr>Bureaux d'études</vt:lpstr>
      <vt:lpstr>Caisse d'épargne</vt:lpstr>
      <vt:lpstr>Courtage d'assurance</vt:lpstr>
      <vt:lpstr>Crédit mutuel</vt:lpstr>
      <vt:lpstr>Economistes de la construction</vt:lpstr>
      <vt:lpstr>Experts comptables et CAC</vt:lpstr>
      <vt:lpstr>Géomètres</vt:lpstr>
      <vt:lpstr>Sociétés d'assistance</vt:lpstr>
      <vt:lpstr>Sociétés d'assurance</vt:lpstr>
      <vt:lpstr>Sociétés financières</vt:lpstr>
      <vt:lpstr>'Bureaux d''études'!_ftn1</vt:lpstr>
      <vt:lpstr>'Agents généraux d''assurance'!Zone_d_impression</vt:lpstr>
      <vt:lpstr>Banque!Zone_d_impression</vt:lpstr>
      <vt:lpstr>'Banque populaire'!Zone_d_impression</vt:lpstr>
      <vt:lpstr>'Bureaux d''études'!Zone_d_impression</vt:lpstr>
      <vt:lpstr>'Caisse d''épargne'!Zone_d_impression</vt:lpstr>
      <vt:lpstr>'Courtage d''assurance'!Zone_d_impression</vt:lpstr>
      <vt:lpstr>'Crédit mutuel'!Zone_d_impression</vt:lpstr>
      <vt:lpstr>DUREE!Zone_d_impression</vt:lpstr>
      <vt:lpstr>'Economistes de la construction'!Zone_d_impression</vt:lpstr>
      <vt:lpstr>'Experts comptables et CAC'!Zone_d_impression</vt:lpstr>
      <vt:lpstr>Géomètres!Zone_d_impression</vt:lpstr>
      <vt:lpstr>LEGAL!Zone_d_impression</vt:lpstr>
      <vt:lpstr>'Sociétés d''assistance'!Zone_d_impression</vt:lpstr>
      <vt:lpstr>'Sociétés d''assurance'!Zone_d_impression</vt:lpstr>
      <vt:lpstr>'Sociétés financières'!Zone_d_impression</vt:lpstr>
    </vt:vector>
  </TitlesOfParts>
  <Company>GPSA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BEKHTI</dc:creator>
  <cp:lastModifiedBy>MADIGOU Emilie</cp:lastModifiedBy>
  <cp:lastPrinted>2024-12-20T13:33:12Z</cp:lastPrinted>
  <dcterms:created xsi:type="dcterms:W3CDTF">2005-10-04T07:41:09Z</dcterms:created>
  <dcterms:modified xsi:type="dcterms:W3CDTF">2025-04-01T15:07:58Z</dcterms:modified>
</cp:coreProperties>
</file>