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Y:\DBP\CRITERES DE PEC\Critères 2022\"/>
    </mc:Choice>
  </mc:AlternateContent>
  <xr:revisionPtr revIDLastSave="0" documentId="8_{844AE9F5-675F-47A8-8A2E-D3FC3164B9EF}" xr6:coauthVersionLast="47" xr6:coauthVersionMax="47" xr10:uidLastSave="{00000000-0000-0000-0000-000000000000}"/>
  <workbookProtection workbookAlgorithmName="SHA-512" workbookHashValue="XH5tgxku8zeDcWs6pXP+saR5In/NYu44Ng3HvUG2mZgdaDI3WTepzP3UZZj5C59AElynfHmSGmkuJes7A5PVbg==" workbookSaltValue="MBH45a1+L9eYyhwkWsPRtw==" workbookSpinCount="100000" lockStructure="1"/>
  <bookViews>
    <workbookView xWindow="-108" yWindow="-108" windowWidth="23256" windowHeight="12576" tabRatio="935" xr2:uid="{00000000-000D-0000-FFFF-FFFF00000000}"/>
  </bookViews>
  <sheets>
    <sheet name="SOMMAIRE" sheetId="19" r:id="rId1"/>
    <sheet name="DUREE" sheetId="8" r:id="rId2"/>
    <sheet name="LEGAL" sheetId="14" r:id="rId3"/>
    <sheet name="à statut" sheetId="21" r:id="rId4"/>
    <sheet name="Agents généraux d'assurance" sheetId="7" r:id="rId5"/>
    <sheet name="Banque" sheetId="4" r:id="rId6"/>
    <sheet name="Banque populaire" sheetId="10" r:id="rId7"/>
    <sheet name="Bureaux d'études" sheetId="16" r:id="rId8"/>
    <sheet name="Caisse d'épargne" sheetId="11" r:id="rId9"/>
    <sheet name="Courtage d'assurance" sheetId="9" r:id="rId10"/>
    <sheet name="Crédit mutuel" sheetId="13" r:id="rId11"/>
    <sheet name="Economistes de la construction" sheetId="15" r:id="rId12"/>
    <sheet name="Experts comptables et CAC" sheetId="12" r:id="rId13"/>
    <sheet name="Géomètres experts, Topographes " sheetId="20" r:id="rId14"/>
    <sheet name="Sociétés d'assistance" sheetId="6" r:id="rId15"/>
    <sheet name="Sociétés d'assurance" sheetId="5" r:id="rId16"/>
    <sheet name="Sociétés financières" sheetId="18" r:id="rId17"/>
  </sheets>
  <definedNames>
    <definedName name="_ftn1" localSheetId="7">'Bureaux d''études'!$A$34</definedName>
    <definedName name="_ftnref1" localSheetId="7">'Bureaux d''études'!#REF!</definedName>
    <definedName name="_xlnm.Print_Area" localSheetId="4">'Agents généraux d''assurance'!$A$1:$I$35</definedName>
    <definedName name="_xlnm.Print_Area" localSheetId="5">Banque!$A$1:$G$43</definedName>
    <definedName name="_xlnm.Print_Area" localSheetId="6">'Banque populaire'!$A$1:$G$37</definedName>
    <definedName name="_xlnm.Print_Area" localSheetId="7">'Bureaux d''études'!$A$1:$L$47</definedName>
    <definedName name="_xlnm.Print_Area" localSheetId="8">'Caisse d''épargne'!$A$1:$G$37</definedName>
    <definedName name="_xlnm.Print_Area" localSheetId="9">'Courtage d''assurance'!$A$1:$H$32</definedName>
    <definedName name="_xlnm.Print_Area" localSheetId="10">'Crédit mutuel'!$A$1:$E$40</definedName>
    <definedName name="_xlnm.Print_Area" localSheetId="1">DUREE!$A$1:$H$34</definedName>
    <definedName name="_xlnm.Print_Area" localSheetId="11">'Economistes de la construction'!$A$1:$J$35</definedName>
    <definedName name="_xlnm.Print_Area" localSheetId="12">'Experts comptables et CAC'!$A$1:$H$54</definedName>
    <definedName name="_xlnm.Print_Area" localSheetId="13">'Géomètres experts, Topographes '!$A$1:$H$24</definedName>
    <definedName name="_xlnm.Print_Area" localSheetId="2">LEGAL!$A$1:$H$18</definedName>
    <definedName name="_xlnm.Print_Area" localSheetId="14">'Sociétés d''assistance'!$A$1:$F$36</definedName>
    <definedName name="_xlnm.Print_Area" localSheetId="15">'Sociétés d''assurance'!$A$1:$I$44</definedName>
    <definedName name="_xlnm.Print_Area" localSheetId="16">'Sociétés financières'!$A$1:$K$31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5" i="9" l="1"/>
  <c r="C13" i="9"/>
  <c r="C16" i="9"/>
  <c r="C14" i="9"/>
  <c r="D13" i="9"/>
  <c r="D14" i="9"/>
  <c r="D15" i="9"/>
  <c r="D19" i="4" l="1"/>
  <c r="G29" i="12"/>
  <c r="F14" i="11"/>
  <c r="D14" i="10"/>
  <c r="D15" i="10"/>
  <c r="D16" i="10"/>
  <c r="D17" i="10"/>
  <c r="D18" i="10"/>
  <c r="D19" i="10"/>
  <c r="D20" i="10"/>
  <c r="D21" i="10"/>
  <c r="D22" i="10"/>
  <c r="D23" i="10"/>
  <c r="D13" i="10"/>
  <c r="C14" i="10"/>
  <c r="C15" i="10"/>
  <c r="C16" i="10"/>
  <c r="C17" i="10"/>
  <c r="C18" i="10"/>
  <c r="C19" i="10"/>
  <c r="C20" i="10"/>
  <c r="C21" i="10"/>
  <c r="C22" i="10"/>
  <c r="C23" i="10"/>
  <c r="C13" i="10"/>
  <c r="H17" i="7"/>
  <c r="G20" i="5"/>
  <c r="F20" i="5"/>
  <c r="E20" i="5"/>
  <c r="D20" i="5"/>
  <c r="E14" i="11"/>
  <c r="D14" i="11"/>
  <c r="G17" i="7"/>
  <c r="F17" i="7"/>
  <c r="E17" i="7"/>
  <c r="E18" i="7"/>
  <c r="D17" i="7"/>
  <c r="J16" i="16"/>
  <c r="J15" i="16"/>
  <c r="J14" i="16"/>
  <c r="J13" i="16"/>
  <c r="L14" i="16"/>
  <c r="L13" i="16"/>
  <c r="L16" i="16"/>
  <c r="E13" i="21"/>
  <c r="C13" i="21"/>
  <c r="G12" i="21"/>
  <c r="E12" i="21"/>
  <c r="C12" i="21"/>
  <c r="G31" i="12"/>
  <c r="G32" i="12"/>
  <c r="G33" i="12"/>
  <c r="G34" i="12"/>
  <c r="G35" i="12"/>
  <c r="G36" i="12"/>
  <c r="G37" i="12"/>
  <c r="G38" i="12"/>
  <c r="G39" i="12"/>
  <c r="G40" i="12"/>
  <c r="G41" i="12"/>
  <c r="G42" i="12"/>
  <c r="G43" i="12"/>
  <c r="G44" i="12"/>
  <c r="F18" i="12"/>
  <c r="D18" i="12"/>
  <c r="B18" i="12"/>
  <c r="F16" i="12"/>
  <c r="D16" i="12"/>
  <c r="B16" i="12"/>
  <c r="F14" i="12"/>
  <c r="D14" i="12"/>
  <c r="B14" i="12"/>
  <c r="F12" i="12"/>
  <c r="D12" i="12"/>
  <c r="B12" i="12"/>
  <c r="D22" i="15"/>
  <c r="H22" i="15" s="1"/>
  <c r="G12" i="14"/>
  <c r="E24" i="13"/>
  <c r="E23" i="13"/>
  <c r="E22" i="13"/>
  <c r="E21" i="13"/>
  <c r="E20" i="13"/>
  <c r="E19" i="13"/>
  <c r="E18" i="13"/>
  <c r="E17" i="13"/>
  <c r="E16" i="13"/>
  <c r="E15" i="13"/>
  <c r="E14" i="13"/>
  <c r="F24" i="11"/>
  <c r="F23" i="11"/>
  <c r="F22" i="11"/>
  <c r="F21" i="11"/>
  <c r="F20" i="11"/>
  <c r="F19" i="11"/>
  <c r="F18" i="11"/>
  <c r="F17" i="11"/>
  <c r="F16" i="11"/>
  <c r="F15" i="11"/>
  <c r="E29" i="4"/>
  <c r="E28" i="4"/>
  <c r="E27" i="4"/>
  <c r="E26" i="4"/>
  <c r="E25" i="4"/>
  <c r="E24" i="4"/>
  <c r="E23" i="4"/>
  <c r="E22" i="4"/>
  <c r="E21" i="4"/>
  <c r="E20" i="4"/>
  <c r="E19" i="4"/>
  <c r="D28" i="4"/>
  <c r="D29" i="4"/>
  <c r="D27" i="4"/>
  <c r="D26" i="4"/>
  <c r="D25" i="4"/>
  <c r="D24" i="4"/>
  <c r="D23" i="4"/>
  <c r="D22" i="4"/>
  <c r="D21" i="4"/>
  <c r="D20" i="4"/>
  <c r="D20" i="9"/>
  <c r="D19" i="9"/>
  <c r="D18" i="9"/>
  <c r="D17" i="9"/>
  <c r="D16" i="9"/>
  <c r="C20" i="9"/>
  <c r="C19" i="9"/>
  <c r="C18" i="9"/>
  <c r="C17" i="9"/>
  <c r="E21" i="6"/>
  <c r="E20" i="6"/>
  <c r="E19" i="6"/>
  <c r="E18" i="6"/>
  <c r="E17" i="6"/>
  <c r="E16" i="6"/>
  <c r="E15" i="6"/>
  <c r="E14" i="6"/>
  <c r="E13" i="6"/>
  <c r="H23" i="7"/>
  <c r="H22" i="7"/>
  <c r="H21" i="7"/>
  <c r="H20" i="7"/>
  <c r="H19" i="7"/>
  <c r="H18" i="7"/>
  <c r="H26" i="5"/>
  <c r="H25" i="5"/>
  <c r="H24" i="5"/>
  <c r="H23" i="5"/>
  <c r="H22" i="5"/>
  <c r="H21" i="5"/>
  <c r="H20" i="5"/>
  <c r="L15" i="16"/>
  <c r="L22" i="16"/>
  <c r="L21" i="16"/>
  <c r="L20" i="16"/>
  <c r="L19" i="16"/>
  <c r="L18" i="16"/>
  <c r="L17" i="16"/>
  <c r="C12" i="14"/>
  <c r="F29" i="4"/>
  <c r="F25" i="4"/>
  <c r="F26" i="4"/>
  <c r="F27" i="4"/>
  <c r="F28" i="4"/>
  <c r="F24" i="4"/>
  <c r="F23" i="4"/>
  <c r="F22" i="4"/>
  <c r="F20" i="4"/>
  <c r="F21" i="4"/>
  <c r="F19" i="4"/>
  <c r="E12" i="14"/>
  <c r="J21" i="16"/>
  <c r="J22" i="16"/>
  <c r="J20" i="16"/>
  <c r="J19" i="16"/>
  <c r="J18" i="16"/>
  <c r="J17" i="16"/>
  <c r="E16" i="11"/>
  <c r="D15" i="13"/>
  <c r="D16" i="13"/>
  <c r="D17" i="13"/>
  <c r="D18" i="13"/>
  <c r="D19" i="13"/>
  <c r="D20" i="13"/>
  <c r="D21" i="13"/>
  <c r="D22" i="13"/>
  <c r="D23" i="13"/>
  <c r="D24" i="13"/>
  <c r="D14" i="13"/>
  <c r="C15" i="13"/>
  <c r="C16" i="13"/>
  <c r="C17" i="13"/>
  <c r="C18" i="13"/>
  <c r="C19" i="13"/>
  <c r="C20" i="13"/>
  <c r="C21" i="13"/>
  <c r="C22" i="13"/>
  <c r="C23" i="13"/>
  <c r="C24" i="13"/>
  <c r="C14" i="13"/>
  <c r="C21" i="6"/>
  <c r="F20" i="7"/>
  <c r="E15" i="11"/>
  <c r="E17" i="11"/>
  <c r="E18" i="11"/>
  <c r="E19" i="11"/>
  <c r="E20" i="11"/>
  <c r="E21" i="11"/>
  <c r="E22" i="11"/>
  <c r="E23" i="11"/>
  <c r="E24" i="11"/>
  <c r="D15" i="11"/>
  <c r="D16" i="11"/>
  <c r="D17" i="11"/>
  <c r="D18" i="11"/>
  <c r="D19" i="11"/>
  <c r="D20" i="11"/>
  <c r="D21" i="11"/>
  <c r="D22" i="11"/>
  <c r="D23" i="11"/>
  <c r="D24" i="11"/>
  <c r="D22" i="7"/>
  <c r="E22" i="7"/>
  <c r="F22" i="7"/>
  <c r="G22" i="7"/>
  <c r="J15" i="15"/>
  <c r="J16" i="15"/>
  <c r="J17" i="15"/>
  <c r="J14" i="15"/>
  <c r="H15" i="15"/>
  <c r="H16" i="15"/>
  <c r="H17" i="15"/>
  <c r="H14" i="15"/>
  <c r="F15" i="15"/>
  <c r="F16" i="15"/>
  <c r="F17" i="15"/>
  <c r="F14" i="15"/>
  <c r="E13" i="14"/>
  <c r="C13" i="14"/>
  <c r="B30" i="8"/>
  <c r="G30" i="8" s="1"/>
  <c r="B29" i="8"/>
  <c r="E29" i="8" s="1"/>
  <c r="B28" i="8"/>
  <c r="C28" i="8" s="1"/>
  <c r="B27" i="8"/>
  <c r="C27" i="8" s="1"/>
  <c r="B26" i="8"/>
  <c r="E26" i="8" s="1"/>
  <c r="B25" i="8"/>
  <c r="G25" i="8" s="1"/>
  <c r="B24" i="8"/>
  <c r="D24" i="8" s="1"/>
  <c r="B23" i="8"/>
  <c r="H23" i="8" s="1"/>
  <c r="B22" i="8"/>
  <c r="C22" i="8" s="1"/>
  <c r="B21" i="8"/>
  <c r="D21" i="8" s="1"/>
  <c r="B20" i="8"/>
  <c r="G20" i="8" s="1"/>
  <c r="B19" i="8"/>
  <c r="E19" i="8" s="1"/>
  <c r="B18" i="8"/>
  <c r="C18" i="8" s="1"/>
  <c r="B17" i="8"/>
  <c r="G17" i="8" s="1"/>
  <c r="B16" i="8"/>
  <c r="E16" i="8" s="1"/>
  <c r="B15" i="8"/>
  <c r="E15" i="8" s="1"/>
  <c r="B14" i="8"/>
  <c r="F14" i="8" s="1"/>
  <c r="B13" i="8"/>
  <c r="C13" i="8" s="1"/>
  <c r="B12" i="8"/>
  <c r="E12" i="8" s="1"/>
  <c r="G24" i="8"/>
  <c r="H24" i="8"/>
  <c r="C24" i="8"/>
  <c r="D14" i="6"/>
  <c r="D15" i="6"/>
  <c r="D16" i="6"/>
  <c r="D17" i="6"/>
  <c r="D18" i="6"/>
  <c r="D19" i="6"/>
  <c r="D20" i="6"/>
  <c r="D21" i="6"/>
  <c r="C14" i="6"/>
  <c r="C15" i="6"/>
  <c r="C16" i="6"/>
  <c r="C17" i="6"/>
  <c r="C18" i="6"/>
  <c r="C19" i="6"/>
  <c r="C20" i="6"/>
  <c r="D13" i="6"/>
  <c r="C13" i="6"/>
  <c r="F18" i="7"/>
  <c r="F19" i="7"/>
  <c r="F21" i="7"/>
  <c r="F23" i="7"/>
  <c r="E19" i="7"/>
  <c r="E20" i="7"/>
  <c r="E21" i="7"/>
  <c r="E23" i="7"/>
  <c r="F21" i="5"/>
  <c r="F22" i="5"/>
  <c r="F23" i="5"/>
  <c r="F24" i="5"/>
  <c r="F25" i="5"/>
  <c r="F26" i="5"/>
  <c r="E21" i="5"/>
  <c r="E22" i="5"/>
  <c r="E23" i="5"/>
  <c r="E24" i="5"/>
  <c r="E25" i="5"/>
  <c r="E26" i="5"/>
  <c r="D26" i="5"/>
  <c r="G26" i="5"/>
  <c r="G25" i="5"/>
  <c r="D25" i="5"/>
  <c r="G24" i="5"/>
  <c r="D24" i="5"/>
  <c r="G23" i="5"/>
  <c r="D23" i="5"/>
  <c r="G22" i="5"/>
  <c r="D22" i="5"/>
  <c r="G21" i="5"/>
  <c r="D21" i="5"/>
  <c r="G18" i="7"/>
  <c r="G19" i="7"/>
  <c r="G20" i="7"/>
  <c r="G21" i="7"/>
  <c r="G23" i="7"/>
  <c r="D18" i="7"/>
  <c r="D19" i="7"/>
  <c r="D20" i="7"/>
  <c r="D21" i="7"/>
  <c r="D23" i="7"/>
  <c r="F10" i="7"/>
  <c r="D10" i="7"/>
  <c r="D13" i="5"/>
  <c r="F12" i="4"/>
  <c r="D12" i="4"/>
  <c r="H23" i="15" l="1"/>
  <c r="H24" i="15"/>
  <c r="I22" i="15"/>
  <c r="E24" i="8"/>
  <c r="F24" i="8"/>
  <c r="C23" i="8"/>
  <c r="F22" i="15"/>
  <c r="F23" i="15"/>
  <c r="F24" i="15"/>
  <c r="C25" i="8"/>
  <c r="F25" i="8"/>
  <c r="E25" i="8"/>
  <c r="H25" i="8"/>
  <c r="D25" i="8"/>
  <c r="G29" i="8"/>
  <c r="C30" i="8"/>
  <c r="E22" i="8"/>
  <c r="G21" i="8"/>
  <c r="G22" i="8"/>
  <c r="F22" i="8"/>
  <c r="D16" i="8"/>
  <c r="F15" i="8"/>
  <c r="G13" i="8"/>
  <c r="F16" i="8"/>
  <c r="D15" i="8"/>
  <c r="C16" i="8"/>
  <c r="H15" i="8"/>
  <c r="D13" i="8"/>
  <c r="G15" i="8"/>
  <c r="C20" i="8"/>
  <c r="D26" i="8"/>
  <c r="D18" i="8"/>
  <c r="H19" i="8"/>
  <c r="C19" i="8"/>
  <c r="G23" i="8"/>
  <c r="F23" i="8"/>
  <c r="F19" i="8"/>
  <c r="H22" i="8"/>
  <c r="D14" i="8"/>
  <c r="H26" i="8"/>
  <c r="E17" i="8"/>
  <c r="G18" i="8"/>
  <c r="F17" i="8"/>
  <c r="E18" i="8"/>
  <c r="C17" i="8"/>
  <c r="H16" i="8"/>
  <c r="C26" i="8"/>
  <c r="H17" i="8"/>
  <c r="D17" i="8"/>
  <c r="H18" i="8"/>
  <c r="G16" i="8"/>
  <c r="F26" i="8"/>
  <c r="D20" i="8"/>
  <c r="E27" i="8"/>
  <c r="F27" i="8"/>
  <c r="H12" i="8"/>
  <c r="F18" i="8"/>
  <c r="F20" i="8"/>
  <c r="G26" i="8"/>
  <c r="F12" i="8"/>
  <c r="F21" i="8"/>
  <c r="E23" i="8"/>
  <c r="D19" i="8"/>
  <c r="F29" i="8"/>
  <c r="E30" i="8"/>
  <c r="E20" i="8"/>
  <c r="G19" i="8"/>
  <c r="G27" i="8"/>
  <c r="H21" i="8"/>
  <c r="D12" i="8"/>
  <c r="D22" i="8"/>
  <c r="G12" i="8"/>
  <c r="C21" i="8"/>
  <c r="E21" i="8"/>
  <c r="H29" i="8"/>
  <c r="H27" i="8"/>
  <c r="F13" i="8"/>
  <c r="H28" i="8"/>
  <c r="G14" i="8"/>
  <c r="D27" i="8"/>
  <c r="C15" i="8"/>
  <c r="H30" i="8"/>
  <c r="H14" i="8"/>
  <c r="F28" i="8"/>
  <c r="E14" i="8"/>
  <c r="C29" i="8"/>
  <c r="E13" i="8"/>
  <c r="D29" i="8"/>
  <c r="H13" i="8"/>
  <c r="D23" i="8"/>
  <c r="D28" i="8"/>
  <c r="C14" i="8"/>
  <c r="E28" i="8"/>
  <c r="F30" i="8"/>
  <c r="G28" i="8"/>
  <c r="H20" i="8"/>
  <c r="D30" i="8"/>
</calcChain>
</file>

<file path=xl/sharedStrings.xml><?xml version="1.0" encoding="utf-8"?>
<sst xmlns="http://schemas.openxmlformats.org/spreadsheetml/2006/main" count="643" uniqueCount="355">
  <si>
    <t>A</t>
  </si>
  <si>
    <t>Classif.</t>
  </si>
  <si>
    <t xml:space="preserve">C </t>
  </si>
  <si>
    <t>21 à 25 ans</t>
  </si>
  <si>
    <t xml:space="preserve"> - 21 ans</t>
  </si>
  <si>
    <t>35 h</t>
  </si>
  <si>
    <t>39 h</t>
  </si>
  <si>
    <t xml:space="preserve">B </t>
  </si>
  <si>
    <t xml:space="preserve">D </t>
  </si>
  <si>
    <t>E</t>
  </si>
  <si>
    <t>F</t>
  </si>
  <si>
    <t>G</t>
  </si>
  <si>
    <t>CCN
Annuel</t>
  </si>
  <si>
    <t>H</t>
  </si>
  <si>
    <t>I</t>
  </si>
  <si>
    <t>J</t>
  </si>
  <si>
    <t>K</t>
  </si>
  <si>
    <t>Base de calcul :</t>
  </si>
  <si>
    <t>Mise à jour :</t>
  </si>
  <si>
    <t>13 fois 70% du SMIC mensuel</t>
  </si>
  <si>
    <t>13 fois 80% du SMIC mensuel</t>
  </si>
  <si>
    <t>Tous niveaux</t>
  </si>
  <si>
    <t xml:space="preserve">Branche : </t>
  </si>
  <si>
    <t>Salaire mensuel sur 12 mois</t>
  </si>
  <si>
    <t>Calcul du salaire annuel :</t>
  </si>
  <si>
    <t>35 heures hebdomadaires</t>
  </si>
  <si>
    <r>
      <t xml:space="preserve">Salarié </t>
    </r>
    <r>
      <rPr>
        <b/>
        <sz val="10"/>
        <rFont val="Calibri"/>
        <family val="2"/>
      </rPr>
      <t>≥</t>
    </r>
    <r>
      <rPr>
        <b/>
        <sz val="10"/>
        <rFont val="Arial"/>
        <family val="2"/>
      </rPr>
      <t xml:space="preserve"> 26 ans, tous niveaux : </t>
    </r>
  </si>
  <si>
    <t xml:space="preserve">Salarié &lt; 26 ans et &lt; Bac : </t>
  </si>
  <si>
    <t>Salarié &lt; 26 ans et ≥ Bac :</t>
  </si>
  <si>
    <t>Sources :</t>
  </si>
  <si>
    <r>
      <rPr>
        <b/>
        <sz val="10"/>
        <rFont val="Calibri"/>
        <family val="2"/>
      </rPr>
      <t>≤</t>
    </r>
    <r>
      <rPr>
        <b/>
        <sz val="10"/>
        <rFont val="Arial"/>
        <family val="2"/>
      </rPr>
      <t xml:space="preserve"> Bac général</t>
    </r>
  </si>
  <si>
    <r>
      <rPr>
        <b/>
        <sz val="10"/>
        <rFont val="Calibri"/>
        <family val="2"/>
      </rPr>
      <t>≥</t>
    </r>
    <r>
      <rPr>
        <b/>
        <sz val="10"/>
        <rFont val="Arial"/>
        <family val="2"/>
      </rPr>
      <t xml:space="preserve"> Bac pro</t>
    </r>
  </si>
  <si>
    <t xml:space="preserve">Salarié &lt; 21 ans et ≤ Bac général : </t>
  </si>
  <si>
    <t xml:space="preserve">Salarié &lt; 21 ans et ≥ Bac pro : </t>
  </si>
  <si>
    <t xml:space="preserve">Salarié 21-25 ans et ≤ Bac général : </t>
  </si>
  <si>
    <t>Salarié 21-25 ans et  ≥ Bac pro :</t>
  </si>
  <si>
    <t>&lt; 21 ans</t>
  </si>
  <si>
    <t>Salarié 21-25 ans :</t>
  </si>
  <si>
    <r>
      <t xml:space="preserve">Salarié </t>
    </r>
    <r>
      <rPr>
        <b/>
        <sz val="10"/>
        <rFont val="Calibri"/>
        <family val="2"/>
      </rPr>
      <t>≥</t>
    </r>
    <r>
      <rPr>
        <b/>
        <sz val="10"/>
        <rFont val="Arial"/>
        <family val="2"/>
      </rPr>
      <t xml:space="preserve"> 26 ans : </t>
    </r>
  </si>
  <si>
    <t xml:space="preserve">Salarié &lt; 21 ans : </t>
  </si>
  <si>
    <r>
      <t xml:space="preserve">Salarié </t>
    </r>
    <r>
      <rPr>
        <b/>
        <sz val="9"/>
        <rFont val="Calibri"/>
        <family val="2"/>
      </rPr>
      <t>≥</t>
    </r>
    <r>
      <rPr>
        <b/>
        <sz val="9"/>
        <rFont val="Arial"/>
        <family val="2"/>
      </rPr>
      <t xml:space="preserve"> 26 ans, tous niveaux : </t>
    </r>
  </si>
  <si>
    <t>55% de la rémunération minimale conventionnelle</t>
  </si>
  <si>
    <t>70% de la rémunération minimale conventionnelle</t>
  </si>
  <si>
    <t>65% de la rémunération minimale conventionnelle</t>
  </si>
  <si>
    <t>80% de la rémunération minimale conventionnelle</t>
  </si>
  <si>
    <r>
      <t xml:space="preserve">21 à 25 ans
</t>
    </r>
    <r>
      <rPr>
        <b/>
        <sz val="10"/>
        <rFont val="Arial"/>
        <family val="2"/>
      </rPr>
      <t>niveau intial</t>
    </r>
  </si>
  <si>
    <t>* Accord de branche étendu le 1er juillet 2017 : JORF n°0153</t>
  </si>
  <si>
    <t>100% de la rémunération minimale conventionnelle</t>
  </si>
  <si>
    <t>100% de la rémunération minimale conventionnelle  si ≥ SMIC annuel</t>
  </si>
  <si>
    <t>* Avenant n°43 à la convention collective nationales des sociétés d'assistance du 19 Avril 2019.</t>
  </si>
  <si>
    <t>Base durée du travail</t>
  </si>
  <si>
    <t>HEURES 
DE FORMATION</t>
  </si>
  <si>
    <t>Nombre de mois</t>
  </si>
  <si>
    <t>Nbre d'heures
travaillées</t>
  </si>
  <si>
    <t>Classe A</t>
  </si>
  <si>
    <t>Classe B</t>
  </si>
  <si>
    <t>Classe C</t>
  </si>
  <si>
    <t>Classe D</t>
  </si>
  <si>
    <t>Classe E</t>
  </si>
  <si>
    <t>Classe F</t>
  </si>
  <si>
    <t>Classe G</t>
  </si>
  <si>
    <t>Classe H</t>
  </si>
  <si>
    <t>&lt;26 ans</t>
  </si>
  <si>
    <t>&gt;26 ans</t>
  </si>
  <si>
    <t>CCN Annuel</t>
  </si>
  <si>
    <t>70% du minimum conventionnel (sans pouvoir être inférieur à 80% SMIC)</t>
  </si>
  <si>
    <t>85% du minimum conventionnel (sans pouvoir être inférieur à 100% SMIC)</t>
  </si>
  <si>
    <t xml:space="preserve">Salarié &lt; 26 ans : </t>
  </si>
  <si>
    <t>Salarié &lt; 26 ans Titulaire du BAC</t>
  </si>
  <si>
    <t>70% de la rémunération minimale de la classification de leur emploi</t>
  </si>
  <si>
    <t>80% de la rémunération minimale de la classification de leur emploi</t>
  </si>
  <si>
    <t>heures mensuelles</t>
  </si>
  <si>
    <t>Qualification inférieure à Bac pro, titre ou diplôme à finalité professionnelle de même niveau</t>
  </si>
  <si>
    <t>Qualification au moins égale à celle du Bac pro, ou d’un titre ou diplôme à finalité professionnelles de même niveau</t>
  </si>
  <si>
    <t>Qualification au moins égale à un diplôme Bac+3</t>
  </si>
  <si>
    <t>Jeunes âgés de moins de 21 ans</t>
  </si>
  <si>
    <r>
      <t>55% du SMIC pendant la 1</t>
    </r>
    <r>
      <rPr>
        <vertAlign val="superscript"/>
        <sz val="9"/>
        <rFont val="Arial"/>
        <family val="2"/>
      </rPr>
      <t>ère</t>
    </r>
    <r>
      <rPr>
        <sz val="9"/>
        <rFont val="Arial"/>
        <family val="2"/>
      </rPr>
      <t xml:space="preserve"> année</t>
    </r>
  </si>
  <si>
    <r>
      <t>65% du SMIC pendant la 1</t>
    </r>
    <r>
      <rPr>
        <vertAlign val="superscript"/>
        <sz val="9"/>
        <rFont val="Arial"/>
        <family val="2"/>
      </rPr>
      <t>ère</t>
    </r>
    <r>
      <rPr>
        <sz val="9"/>
        <rFont val="Arial"/>
        <family val="2"/>
      </rPr>
      <t xml:space="preserve"> année</t>
    </r>
  </si>
  <si>
    <r>
      <t>80% du SMIC pendant la 1</t>
    </r>
    <r>
      <rPr>
        <vertAlign val="superscript"/>
        <sz val="9"/>
        <rFont val="Arial"/>
        <family val="2"/>
      </rPr>
      <t>ère</t>
    </r>
    <r>
      <rPr>
        <sz val="9"/>
        <rFont val="Arial"/>
        <family val="2"/>
      </rPr>
      <t xml:space="preserve"> année</t>
    </r>
  </si>
  <si>
    <t>Jeunes âgés de 21 à 25 ans</t>
  </si>
  <si>
    <r>
      <t>70% du SMIC pendant la 1</t>
    </r>
    <r>
      <rPr>
        <vertAlign val="superscript"/>
        <sz val="9"/>
        <rFont val="Arial"/>
        <family val="2"/>
      </rPr>
      <t>ère</t>
    </r>
    <r>
      <rPr>
        <sz val="9"/>
        <rFont val="Arial"/>
        <family val="2"/>
      </rPr>
      <t xml:space="preserve"> année</t>
    </r>
  </si>
  <si>
    <r>
      <t>85% du SMIC pendant la 1</t>
    </r>
    <r>
      <rPr>
        <vertAlign val="superscript"/>
        <sz val="9"/>
        <rFont val="Arial"/>
        <family val="2"/>
      </rPr>
      <t>ère</t>
    </r>
    <r>
      <rPr>
        <sz val="9"/>
        <rFont val="Arial"/>
        <family val="2"/>
      </rPr>
      <t xml:space="preserve"> année</t>
    </r>
  </si>
  <si>
    <t>Salariés de 26 ans et plus</t>
  </si>
  <si>
    <t>65% du SMIC pendant les années suivantes</t>
  </si>
  <si>
    <t>70% du SMIC pendant les années suivantes</t>
  </si>
  <si>
    <t>85% du SMIC pendant les années suivantes</t>
  </si>
  <si>
    <t>80% du SMIC pendant les années suivantes</t>
  </si>
  <si>
    <t>90% du SMIC pendant les années suivantes</t>
  </si>
  <si>
    <t>Cette rémunération passe à 80 % lorsque le salarié est titulaire d’un baccalauréat, d’un titre ou</t>
  </si>
  <si>
    <t>d’un diplôme à finalité professionnelle de niveau équivalent.</t>
  </si>
  <si>
    <t>Niveau de départ</t>
  </si>
  <si>
    <t>De 21 à 25 ans</t>
  </si>
  <si>
    <r>
      <t>³</t>
    </r>
    <r>
      <rPr>
        <b/>
        <sz val="9"/>
        <rFont val="Arial"/>
        <family val="2"/>
      </rPr>
      <t xml:space="preserve"> 26 ans</t>
    </r>
  </si>
  <si>
    <t>65% du SMIC</t>
  </si>
  <si>
    <t>80% du SMIC</t>
  </si>
  <si>
    <t>SMIC</t>
  </si>
  <si>
    <t>Ou 85% du minimum conventionnel (retenir le plus élevé des deux)</t>
  </si>
  <si>
    <t>55% du SMIC</t>
  </si>
  <si>
    <t>70% du SMIC</t>
  </si>
  <si>
    <t>ACCORD DU 22 SEPTEMBRE 2015 RELATIF À LA FORMATION PROFESSIONNELLE</t>
  </si>
  <si>
    <t>Diplôme ou titre visé</t>
  </si>
  <si>
    <t>16-20 ans</t>
  </si>
  <si>
    <t>21-25 ans</t>
  </si>
  <si>
    <t>26 ans et +</t>
  </si>
  <si>
    <t>BTS Economie de la construction</t>
  </si>
  <si>
    <t>Licence Economie de la construction</t>
  </si>
  <si>
    <t>Master Economie de la construction</t>
  </si>
  <si>
    <t>Autres</t>
  </si>
  <si>
    <t xml:space="preserve"> </t>
  </si>
  <si>
    <t>Niveau</t>
  </si>
  <si>
    <t>non déterminée</t>
  </si>
  <si>
    <t>Formations prioritaires</t>
  </si>
  <si>
    <t>Autres formations</t>
  </si>
  <si>
    <t>B en Ile-de-France</t>
  </si>
  <si>
    <t>B Autres régions</t>
  </si>
  <si>
    <t>C en Ile-de-France</t>
  </si>
  <si>
    <t>C Autres régions</t>
  </si>
  <si>
    <t>CCN Mensuel</t>
  </si>
  <si>
    <t>BAC pro technicien du bâtiment
BAC pro Etudes et économie de la construction
BAC pro Secrétariat
Titre de Secrétariat technique/option Cadre de vie</t>
  </si>
  <si>
    <t>voir tableau ci-dessous</t>
  </si>
  <si>
    <t>Titulaire d'un BAC Pro, d'un titre ou diplôme professionnel de niveau IV</t>
  </si>
  <si>
    <t>Cabinets des économistes de la construction et métreurs-vérificateurs</t>
  </si>
  <si>
    <t xml:space="preserve"> (IDCC 3213)</t>
  </si>
  <si>
    <t>Niveaux de formation à l’entrée</t>
  </si>
  <si>
    <t>Année d’exécution du CPro</t>
  </si>
  <si>
    <t>Positions</t>
  </si>
  <si>
    <t>Coef. d’entrée</t>
  </si>
  <si>
    <t>Coef. de sortie</t>
  </si>
  <si>
    <t>Salaires minimaux bruts</t>
  </si>
  <si>
    <t>Jeunes de – 26 ans</t>
  </si>
  <si>
    <t>Demandeurs d’emploi /</t>
  </si>
  <si>
    <t>26 ans et +[1]</t>
  </si>
  <si>
    <t>ETAM</t>
  </si>
  <si>
    <t>1.1</t>
  </si>
  <si>
    <t>1.2</t>
  </si>
  <si>
    <t>2.1</t>
  </si>
  <si>
    <t>2.2</t>
  </si>
  <si>
    <t>IC</t>
  </si>
  <si>
    <r>
      <t>1</t>
    </r>
    <r>
      <rPr>
        <b/>
        <vertAlign val="superscript"/>
        <sz val="12"/>
        <rFont val="Arial"/>
        <family val="2"/>
      </rPr>
      <t>ère</t>
    </r>
    <r>
      <rPr>
        <b/>
        <sz val="12"/>
        <rFont val="Arial"/>
        <family val="2"/>
      </rPr>
      <t xml:space="preserve"> année</t>
    </r>
  </si>
  <si>
    <r>
      <t>2</t>
    </r>
    <r>
      <rPr>
        <b/>
        <vertAlign val="superscript"/>
        <sz val="12"/>
        <rFont val="Arial"/>
        <family val="2"/>
      </rPr>
      <t>e</t>
    </r>
    <r>
      <rPr>
        <b/>
        <sz val="12"/>
        <rFont val="Arial"/>
        <family val="2"/>
      </rPr>
      <t xml:space="preserve"> année</t>
    </r>
  </si>
  <si>
    <r>
      <t xml:space="preserve">Titulaire d'un diplôme </t>
    </r>
    <r>
      <rPr>
        <sz val="10"/>
        <rFont val="Calibri"/>
        <family val="2"/>
      </rPr>
      <t>≥</t>
    </r>
    <r>
      <rPr>
        <sz val="10"/>
        <rFont val="Arial"/>
        <family val="2"/>
      </rPr>
      <t xml:space="preserve"> </t>
    </r>
    <r>
      <rPr>
        <sz val="10"/>
        <rFont val="Arial"/>
        <family val="2"/>
      </rPr>
      <t>niv III</t>
    </r>
  </si>
  <si>
    <t xml:space="preserve"> heures hebdomadaires</t>
  </si>
  <si>
    <t>Âge / qualification initiale</t>
  </si>
  <si>
    <t>5bis</t>
  </si>
  <si>
    <t>Tous niveaux initial</t>
  </si>
  <si>
    <r>
      <t xml:space="preserve">&lt; 21 ans </t>
    </r>
    <r>
      <rPr>
        <b/>
        <sz val="10"/>
        <rFont val="Arial"/>
        <family val="2"/>
      </rPr>
      <t>niveau initial</t>
    </r>
  </si>
  <si>
    <t>DUREE MINI</t>
  </si>
  <si>
    <t>DUREE MAXI</t>
  </si>
  <si>
    <t>Chargé de clientèle Particuliers</t>
  </si>
  <si>
    <t>Chargé de clientèle Professionnels</t>
  </si>
  <si>
    <t>Chargé de clientèle Entreprise</t>
  </si>
  <si>
    <t>Animateur commercial</t>
  </si>
  <si>
    <t>Conseiller en gestion de patrimoine</t>
  </si>
  <si>
    <t>Directeur de caisse ou de secteur</t>
  </si>
  <si>
    <t>Inspecteur Auditeur</t>
  </si>
  <si>
    <t>Techniciens des opérations bancaires</t>
  </si>
  <si>
    <t>Développeur informatique</t>
  </si>
  <si>
    <t>&lt; Bac</t>
  </si>
  <si>
    <t>Accord formation du 13/11/2015.</t>
  </si>
  <si>
    <t>Accord sur la formation professionnelle le développement des compétences et l’employabilité date du 31/10/2019</t>
  </si>
  <si>
    <r>
      <t xml:space="preserve">21 à 25 ans </t>
    </r>
    <r>
      <rPr>
        <b/>
        <sz val="10"/>
        <rFont val="Arial"/>
        <family val="2"/>
      </rPr>
      <t>niveau intial</t>
    </r>
  </si>
  <si>
    <r>
      <t xml:space="preserve">&lt; 26 ans </t>
    </r>
    <r>
      <rPr>
        <b/>
        <sz val="10"/>
        <rFont val="Arial"/>
        <family val="2"/>
      </rPr>
      <t>niveau initial</t>
    </r>
  </si>
  <si>
    <t>Chargé d'accueil Guichetier</t>
  </si>
  <si>
    <t>Responsable de Point de vente</t>
  </si>
  <si>
    <t>+ Jeunes de 16 à 25 ans</t>
  </si>
  <si>
    <t>80 % du Salaire Minimum Conventionnel pendant la 1re année du contrat</t>
  </si>
  <si>
    <t>et 90 ou 100 % pour la 2e année (voir tableau ci-dessus).</t>
  </si>
  <si>
    <t>+ Demandeurs d’emploi de 26 ans ou plus</t>
  </si>
  <si>
    <t>avenant-n°44 du 30/03/2017 :</t>
  </si>
  <si>
    <t>Le montant du SMIC en vigueur devient la base de référence dès lors que le salaire conventionnel y est inférieur.</t>
  </si>
  <si>
    <t>85 % du Salaire Minimal Conventionnel la 1re année sans que ce soit inférieur au SMIC en vigueur et 100 % pour la 2e année.</t>
  </si>
  <si>
    <t>FV</t>
  </si>
  <si>
    <t xml:space="preserve">* Accord du 5  février 2020 relatif à la formation professionnelle
</t>
  </si>
  <si>
    <t>13x le SMIC, ou 85% du SMC si plus favorable</t>
  </si>
  <si>
    <t>Avenant-n-45-31-10-2019.</t>
  </si>
  <si>
    <t>Lorsque le % du SMC est inférieur au SMIC, le collaborateur en contrat de professionnalisation âgé de 26 ans et plus à l’embauche sera payé au SMIC.</t>
  </si>
  <si>
    <r>
      <t xml:space="preserve">Accord relatif à la GPEC et à la formation professionnelle tout au long de la vie dans les sociétés d'assurances du 24 novembre 2014
   </t>
    </r>
    <r>
      <rPr>
        <sz val="10"/>
        <rFont val="Wingdings"/>
        <charset val="2"/>
      </rPr>
      <t>Ä</t>
    </r>
    <r>
      <rPr>
        <sz val="10"/>
        <rFont val="Arial"/>
        <family val="2"/>
      </rPr>
      <t xml:space="preserve"> article 14</t>
    </r>
  </si>
  <si>
    <t>Salarié &lt; 26 ans et ≥ Bac PRO :</t>
  </si>
  <si>
    <t>85% du minimum conventionnel sans être inférieur au SMIC</t>
  </si>
  <si>
    <t>Salarié de +26 ans :</t>
  </si>
  <si>
    <r>
      <rPr>
        <b/>
        <sz val="10"/>
        <rFont val="Arial"/>
        <family val="2"/>
      </rPr>
      <t xml:space="preserve">&lt; 26 ans : </t>
    </r>
    <r>
      <rPr>
        <sz val="10"/>
        <rFont val="Arial"/>
        <family val="2"/>
      </rPr>
      <t>70 % de la rémunération annuelle minimale applicable dans l’entreprise à la classification de leur emploi</t>
    </r>
  </si>
  <si>
    <t>sans pouvoir être inférieure au Smic.</t>
  </si>
  <si>
    <r>
      <t xml:space="preserve">Salarié de +26 ans : </t>
    </r>
    <r>
      <rPr>
        <sz val="9"/>
        <rFont val="Arial"/>
        <family val="2"/>
      </rPr>
      <t>85 % de la rémunération annuelle minimale correspondant à la classification de leur emploi</t>
    </r>
  </si>
  <si>
    <t>Accord du 3 juin 2021 elatif aux rémunérations minimales du 1er janvier 2021</t>
  </si>
  <si>
    <t xml:space="preserve">* Accord salarial du 7 février 2019 (Arrêté du 19 juillet 2021 JO du 30 juillet 2021)  </t>
  </si>
  <si>
    <t>B</t>
  </si>
  <si>
    <t>C</t>
  </si>
  <si>
    <t>smic ou 85% du SMC</t>
  </si>
  <si>
    <t xml:space="preserve">   Agents généraux d'assurance</t>
  </si>
  <si>
    <t xml:space="preserve">   Banque</t>
  </si>
  <si>
    <t xml:space="preserve">   Banque populaire</t>
  </si>
  <si>
    <t xml:space="preserve">   Bureaux d'études techniques ingénieurs et conseils</t>
  </si>
  <si>
    <t xml:space="preserve">   Caisse d'épargne</t>
  </si>
  <si>
    <t xml:space="preserve">   Courtage d'assurance et réassurance</t>
  </si>
  <si>
    <t xml:space="preserve">   Crédit mutuel</t>
  </si>
  <si>
    <t xml:space="preserve">   Experts-comptables et commissaires au comptes</t>
  </si>
  <si>
    <t xml:space="preserve">   Sociétés d'assistance</t>
  </si>
  <si>
    <t xml:space="preserve">   Sociétés d'assurance</t>
  </si>
  <si>
    <t xml:space="preserve">   Sociétés financières</t>
  </si>
  <si>
    <t xml:space="preserve">   Durées de formation maximum et minimum selon la durée du contrat</t>
  </si>
  <si>
    <t xml:space="preserve">   Rémunération légale</t>
  </si>
  <si>
    <t>Agents généraux d'assurance</t>
  </si>
  <si>
    <r>
      <t xml:space="preserve">85% de la rémunération minimale conventionnelle si </t>
    </r>
    <r>
      <rPr>
        <b/>
        <sz val="10"/>
        <rFont val="Calibri"/>
        <family val="2"/>
      </rPr>
      <t>≥</t>
    </r>
    <r>
      <rPr>
        <b/>
        <sz val="10"/>
        <rFont val="Arial"/>
        <family val="2"/>
      </rPr>
      <t xml:space="preserve"> SMIC annuel</t>
    </r>
  </si>
  <si>
    <t>Banque</t>
  </si>
  <si>
    <t>Banque populaire</t>
  </si>
  <si>
    <t>Bureaux d'études techniques ingénieurs et conseils</t>
  </si>
  <si>
    <t>Caisse d'épargne</t>
  </si>
  <si>
    <t>Courtage d'assurance et réassurance</t>
  </si>
  <si>
    <t>Crédit mutuel</t>
  </si>
  <si>
    <t>Economistes de la construction</t>
  </si>
  <si>
    <t>Experts comptables et commissaires aux comptes</t>
  </si>
  <si>
    <t>Sociétés d'assurance</t>
  </si>
  <si>
    <t>Sociétés d'assistance</t>
  </si>
  <si>
    <t>Sociétés financières</t>
  </si>
  <si>
    <r>
      <t>B</t>
    </r>
    <r>
      <rPr>
        <b/>
        <sz val="11"/>
        <color theme="7"/>
        <rFont val="Arial"/>
        <family val="2"/>
      </rPr>
      <t>anque</t>
    </r>
    <r>
      <rPr>
        <sz val="11"/>
        <color theme="7"/>
        <rFont val="Arial"/>
        <family val="2"/>
      </rPr>
      <t xml:space="preserve"> (IDCC 2120)</t>
    </r>
  </si>
  <si>
    <t>D</t>
  </si>
  <si>
    <t>CCN 
Annuel</t>
  </si>
  <si>
    <t>Bureaux d’études techniques, cabinets d’ingénieurs conseils, sociétés de conseils (IDCC 1486)</t>
  </si>
  <si>
    <r>
      <t>Caisse d'épargne</t>
    </r>
    <r>
      <rPr>
        <sz val="11"/>
        <color rgb="FF7030A0"/>
        <rFont val="Arial"/>
        <family val="2"/>
      </rPr>
      <t xml:space="preserve"> (code IDCC 5005)</t>
    </r>
  </si>
  <si>
    <r>
      <t xml:space="preserve">Courtage d'assurances et/ou de réassurances </t>
    </r>
    <r>
      <rPr>
        <sz val="11"/>
        <color rgb="FF7030A0"/>
        <rFont val="Arial"/>
        <family val="2"/>
      </rPr>
      <t>(IDCC 2247)</t>
    </r>
  </si>
  <si>
    <r>
      <t>Crédit Mutuel</t>
    </r>
    <r>
      <rPr>
        <sz val="11"/>
        <color rgb="FF7030A0"/>
        <rFont val="Arial"/>
        <family val="2"/>
      </rPr>
      <t xml:space="preserve"> (code IDCC 1468)</t>
    </r>
  </si>
  <si>
    <t>Valeurs de salaires minima par niveau selon l’accord du 20 janvier 2021 relatif aux salaires pour 2021 : 
Niveau B = 2 151 € (Ile-de-France) - 2046 € (national) 
Niveau C = 2377 € (Ile-de-France) - 2 263 € (national)</t>
  </si>
  <si>
    <r>
      <t xml:space="preserve">Experts comptables et CAC </t>
    </r>
    <r>
      <rPr>
        <sz val="11"/>
        <color rgb="FF7030A0"/>
        <rFont val="Arial"/>
        <family val="2"/>
      </rPr>
      <t>(IDCC 787)</t>
    </r>
  </si>
  <si>
    <t xml:space="preserve">Grille des rémunérations CCN : </t>
  </si>
  <si>
    <r>
      <t>Sociétés d'Assistance</t>
    </r>
    <r>
      <rPr>
        <sz val="11"/>
        <color rgb="FF7030A0"/>
        <rFont val="Arial"/>
        <family val="2"/>
      </rPr>
      <t xml:space="preserve"> (IDCC 1801)</t>
    </r>
  </si>
  <si>
    <r>
      <t xml:space="preserve">* Accord du 30 septembre 2015 relatif à la formation professionnelle et à la gestion prévisionnelle des emplois
   </t>
    </r>
    <r>
      <rPr>
        <sz val="10"/>
        <rFont val="Wingdings"/>
        <charset val="2"/>
      </rPr>
      <t>Ä</t>
    </r>
    <r>
      <rPr>
        <sz val="10"/>
        <rFont val="Arial"/>
        <family val="2"/>
      </rPr>
      <t xml:space="preserve"> article 17.3</t>
    </r>
  </si>
  <si>
    <r>
      <t xml:space="preserve">Sociétés et Mutuelles d'Assurance  </t>
    </r>
    <r>
      <rPr>
        <sz val="11"/>
        <color rgb="FF7030A0"/>
        <rFont val="Arial"/>
        <family val="2"/>
      </rPr>
      <t>(IDCC 1672)</t>
    </r>
  </si>
  <si>
    <r>
      <t xml:space="preserve">85% de la rémunération minimale conventionnelle si </t>
    </r>
    <r>
      <rPr>
        <b/>
        <sz val="10"/>
        <color rgb="FF7030A0"/>
        <rFont val="Calibri"/>
        <family val="2"/>
      </rPr>
      <t>≥</t>
    </r>
    <r>
      <rPr>
        <b/>
        <sz val="10"/>
        <color rgb="FF7030A0"/>
        <rFont val="Arial"/>
        <family val="2"/>
      </rPr>
      <t xml:space="preserve"> SMIC annuel</t>
    </r>
  </si>
  <si>
    <t>moins de 21 ans</t>
  </si>
  <si>
    <t>Plus de 26 ans</t>
  </si>
  <si>
    <t xml:space="preserve">Sans qualification professionnelle ou qualification inférieur au BAC pro ou titre  ou diplôme professionnel de même niveau </t>
  </si>
  <si>
    <t xml:space="preserve">Qualification égale ou supérieure au BAC pro ou titre  ou diplôme professionnel de même niveau </t>
  </si>
  <si>
    <t>55% de la RMG</t>
  </si>
  <si>
    <t>70% de la RMG</t>
  </si>
  <si>
    <t>65% de la RMG</t>
  </si>
  <si>
    <t>80% de la RMG</t>
  </si>
  <si>
    <t xml:space="preserve">Les demandeurs d'emplois âgés de 26 ans et plus perçoivent une rémunération qui ne peut être inférieure à la rémunération minimale garantie (RMG) prévue par la convention collective pour le coefficient hierarchique mentionné au contrat de travail </t>
  </si>
  <si>
    <t xml:space="preserve"> Contrats de professionnalisation</t>
  </si>
  <si>
    <t>DUREE 
DU CONTRAT</t>
  </si>
  <si>
    <t>Tableau récapitulatif des 
durées de formation
maximum et minimum selon 
la durée du contrat</t>
  </si>
  <si>
    <t>≥Bac</t>
  </si>
  <si>
    <t>&lt; 26 ans
niveau initial</t>
  </si>
  <si>
    <t>≥ 26 ans</t>
  </si>
  <si>
    <r>
      <rPr>
        <b/>
        <sz val="11"/>
        <rFont val="Arial"/>
        <family val="2"/>
      </rPr>
      <t>≥ 26 ans</t>
    </r>
  </si>
  <si>
    <r>
      <rPr>
        <b/>
        <sz val="10"/>
        <rFont val="Arial"/>
        <family val="2"/>
      </rPr>
      <t>≤ Bac général</t>
    </r>
  </si>
  <si>
    <r>
      <rPr>
        <b/>
        <sz val="10"/>
        <rFont val="Arial"/>
        <family val="2"/>
      </rPr>
      <t>≥ Bac pro</t>
    </r>
  </si>
  <si>
    <r>
      <t xml:space="preserve">&lt; 21 ans 
</t>
    </r>
    <r>
      <rPr>
        <b/>
        <sz val="10"/>
        <rFont val="Arial"/>
        <family val="2"/>
      </rPr>
      <t>niveau initial</t>
    </r>
  </si>
  <si>
    <t>≥ Bac</t>
  </si>
  <si>
    <t>≤ Bac</t>
  </si>
  <si>
    <t>&lt;26 ans
niveau intial</t>
  </si>
  <si>
    <r>
      <t xml:space="preserve">3 et 4 </t>
    </r>
    <r>
      <rPr>
        <i/>
        <sz val="12"/>
        <rFont val="Arial"/>
        <family val="2"/>
      </rPr>
      <t>(anciens niveaux V et IV)</t>
    </r>
  </si>
  <si>
    <r>
      <t xml:space="preserve">5 </t>
    </r>
    <r>
      <rPr>
        <i/>
        <sz val="12"/>
        <rFont val="Arial"/>
        <family val="2"/>
      </rPr>
      <t xml:space="preserve">(ancien niveau III) </t>
    </r>
    <r>
      <rPr>
        <b/>
        <i/>
        <sz val="12"/>
        <rFont val="Arial"/>
        <family val="2"/>
      </rPr>
      <t>Métiers transverses</t>
    </r>
  </si>
  <si>
    <r>
      <t xml:space="preserve">5 </t>
    </r>
    <r>
      <rPr>
        <i/>
        <sz val="12"/>
        <rFont val="Arial"/>
        <family val="2"/>
      </rPr>
      <t xml:space="preserve">(ancien niveau III) </t>
    </r>
    <r>
      <rPr>
        <b/>
        <i/>
        <sz val="12"/>
        <rFont val="Arial"/>
        <family val="2"/>
      </rPr>
      <t>Métiers de la branche</t>
    </r>
  </si>
  <si>
    <r>
      <t xml:space="preserve">6 </t>
    </r>
    <r>
      <rPr>
        <i/>
        <sz val="12"/>
        <rFont val="Arial"/>
        <family val="2"/>
      </rPr>
      <t>(ancien niveau II)</t>
    </r>
  </si>
  <si>
    <r>
      <t xml:space="preserve">7 </t>
    </r>
    <r>
      <rPr>
        <i/>
        <sz val="12"/>
        <rFont val="Arial"/>
        <family val="2"/>
      </rPr>
      <t>(ancien niveau I)</t>
    </r>
  </si>
  <si>
    <t>&lt; 26 ans niveau initial</t>
  </si>
  <si>
    <t>Salaire mensuel sur 12 mois *</t>
  </si>
  <si>
    <t xml:space="preserve">* versement possible sur 13 mois </t>
  </si>
  <si>
    <t xml:space="preserve">   Economistes de la construction</t>
  </si>
  <si>
    <r>
      <t xml:space="preserve">   Marché financier </t>
    </r>
    <r>
      <rPr>
        <u/>
        <sz val="10"/>
        <color theme="10"/>
        <rFont val="Arial"/>
        <family val="2"/>
      </rPr>
      <t>(se référer aux dispostions légales)</t>
    </r>
  </si>
  <si>
    <r>
      <t xml:space="preserve">Banque Populaire </t>
    </r>
    <r>
      <rPr>
        <sz val="11"/>
        <color rgb="FF7030A0"/>
        <rFont val="Arial"/>
        <family val="2"/>
      </rPr>
      <t>(IDCC3210)</t>
    </r>
  </si>
  <si>
    <t>Géomètres Experts</t>
  </si>
  <si>
    <t xml:space="preserve"> (IDCC 2543)</t>
  </si>
  <si>
    <t>Qualification du Bénéficiaire</t>
  </si>
  <si>
    <t>Si qualification du collaborateur inférieure au bac professionnel, ou égale à celle d'un titre ou diplôme de niveau Bac (Bacs Généraux etc…)</t>
  </si>
  <si>
    <t>Si qualification du collaborateur supérieure ou égale au  bac professionnel ou à un titre ou à un diplôme professionnel de même niveau,  ou égale à un diplôme de l'enseignement supérieur</t>
  </si>
  <si>
    <t>Diplôme Préparé</t>
  </si>
  <si>
    <t xml:space="preserve">Bac Pro </t>
  </si>
  <si>
    <t xml:space="preserve">BTS </t>
  </si>
  <si>
    <t xml:space="preserve">Licence </t>
  </si>
  <si>
    <t>Master</t>
  </si>
  <si>
    <t xml:space="preserve">Moins de 18 ans </t>
  </si>
  <si>
    <t>55 % du SMIC</t>
  </si>
  <si>
    <t>65 % du SMIC</t>
  </si>
  <si>
    <t xml:space="preserve">De 18 à 20 ans </t>
  </si>
  <si>
    <t xml:space="preserve">55 % du niveau II échelon 2 </t>
  </si>
  <si>
    <t xml:space="preserve">55 % du niveau II échelon 3 </t>
  </si>
  <si>
    <t xml:space="preserve">65 % du niveau II échelon 2 </t>
  </si>
  <si>
    <t xml:space="preserve">65 % du niveau II échelon 3 </t>
  </si>
  <si>
    <t>65 % du niveau II échelon 2</t>
  </si>
  <si>
    <t>De 21 à 25 ans révolus</t>
  </si>
  <si>
    <t xml:space="preserve">70 % du niveau II échelon 2 </t>
  </si>
  <si>
    <t xml:space="preserve">70 % du niveau II échelon 3 </t>
  </si>
  <si>
    <t xml:space="preserve">80 % du niveau II échelon 2 </t>
  </si>
  <si>
    <t xml:space="preserve">80 % du niveau II échelon 3 </t>
  </si>
  <si>
    <t>80 % du niveau II échelon 3</t>
  </si>
  <si>
    <t>De 26 ans et plus, demandeurs d'emplois,bénéficiaires du RSA, bénéficiaires de l'ASS, bénéficiares de l'AAH, ayant bénéficié d'un CUI</t>
  </si>
  <si>
    <t>85 % du niveau II échelon 2 sans pouvoir être inférieur à 100% du SMIC</t>
  </si>
  <si>
    <t>85 % du niveau II échelon 3 sans pouvoir être inférieur à 100% du SMIC</t>
  </si>
  <si>
    <t>85 % du niveau II échelon 3 sans pouvoir être inférieur à 100 % du SMIC</t>
  </si>
  <si>
    <t>Accord du 12/07/2015</t>
  </si>
  <si>
    <t>CCN = Grille de rémunérations 2021</t>
  </si>
  <si>
    <t>≥ Bac pro</t>
  </si>
  <si>
    <t>≤ Bac général</t>
  </si>
  <si>
    <t>Grille des rémunérations CCN Experts-Comptables et Commissaires aux comptes</t>
  </si>
  <si>
    <t>Niveaux</t>
  </si>
  <si>
    <t>Coefficients</t>
  </si>
  <si>
    <t>Minima Montants annuels bruts 
(35 heures/semaine)</t>
  </si>
  <si>
    <t>N5</t>
  </si>
  <si>
    <t>N4</t>
  </si>
  <si>
    <t>N3</t>
  </si>
  <si>
    <t>N2</t>
  </si>
  <si>
    <t>N1</t>
  </si>
  <si>
    <t>CALCUL 85% du SMC</t>
  </si>
  <si>
    <t xml:space="preserve">coefficient </t>
  </si>
  <si>
    <t xml:space="preserve">Minima Montants annuels bruts </t>
  </si>
  <si>
    <t xml:space="preserve">Minima Montants 
annuels bruts </t>
  </si>
  <si>
    <t xml:space="preserve">Accord NON étendu ( 01/04/21)
Cette grille n'est communiquée qu'à titre indicatif. Elle ne s'impose qu'aux seuls employeurs adhérents aux organisations patronales signataires de la Convention Collectives des Sociétés Financières. </t>
  </si>
  <si>
    <t>17/17</t>
  </si>
  <si>
    <t>16 / 17</t>
  </si>
  <si>
    <t>15 / 17</t>
  </si>
  <si>
    <t>14 / 17</t>
  </si>
  <si>
    <t>13 / 17</t>
  </si>
  <si>
    <t>12 / 17</t>
  </si>
  <si>
    <t>11 / 17</t>
  </si>
  <si>
    <t>10 / 17</t>
  </si>
  <si>
    <t>9 / 17</t>
  </si>
  <si>
    <t>8 / 17</t>
  </si>
  <si>
    <t>7 / 17</t>
  </si>
  <si>
    <t>6 / 17</t>
  </si>
  <si>
    <t>5 / 17</t>
  </si>
  <si>
    <t>4 / 17</t>
  </si>
  <si>
    <t>3 / 17</t>
  </si>
  <si>
    <t>2 / 17</t>
  </si>
  <si>
    <t xml:space="preserve">   Entreprises à statut </t>
  </si>
  <si>
    <r>
      <rPr>
        <sz val="26"/>
        <color theme="1"/>
        <rFont val="Calibri"/>
        <family val="2"/>
        <scheme val="minor"/>
      </rPr>
      <t xml:space="preserve">         Grille de salaires 2022</t>
    </r>
    <r>
      <rPr>
        <sz val="20"/>
        <color theme="1"/>
        <rFont val="Calibri"/>
        <family val="2"/>
        <scheme val="minor"/>
      </rPr>
      <t xml:space="preserve">
</t>
    </r>
    <r>
      <rPr>
        <b/>
        <sz val="36"/>
        <color theme="1"/>
        <rFont val="Calibri"/>
        <family val="2"/>
        <scheme val="minor"/>
      </rPr>
      <t xml:space="preserve">     Contrats 
     de professionnalisation</t>
    </r>
  </si>
  <si>
    <r>
      <rPr>
        <b/>
        <sz val="11"/>
        <color theme="1"/>
        <rFont val="Calibri"/>
        <family val="2"/>
        <scheme val="minor"/>
      </rPr>
      <t xml:space="preserve">Grilles de salaire 2022       </t>
    </r>
    <r>
      <rPr>
        <sz val="10"/>
        <rFont val="Arial"/>
        <family val="2"/>
      </rPr>
      <t xml:space="preserve">                                                                                                                       </t>
    </r>
  </si>
  <si>
    <t>Critères légaux</t>
  </si>
  <si>
    <t>Entreprises à statut</t>
  </si>
  <si>
    <r>
      <rPr>
        <b/>
        <sz val="11"/>
        <color theme="1"/>
        <rFont val="Calibri"/>
        <family val="2"/>
        <scheme val="minor"/>
      </rPr>
      <t xml:space="preserve">Grilles de salaire 2022      </t>
    </r>
    <r>
      <rPr>
        <sz val="10"/>
        <rFont val="Arial"/>
        <family val="2"/>
      </rPr>
      <t xml:space="preserve">                                                                                                                       </t>
    </r>
  </si>
  <si>
    <r>
      <t xml:space="preserve">Grilles de salaire 2022      </t>
    </r>
    <r>
      <rPr>
        <sz val="10"/>
        <rFont val="Arial"/>
        <family val="2"/>
      </rPr>
      <t xml:space="preserve">                                                                                                                       </t>
    </r>
  </si>
  <si>
    <t>inférieur au SMIC, donc on applique le SMIC</t>
  </si>
  <si>
    <t xml:space="preserve">Smic Annuel </t>
  </si>
  <si>
    <t>smic annuel</t>
  </si>
  <si>
    <t>*</t>
  </si>
  <si>
    <t xml:space="preserve">SMC Salaire Minimum Conventionnel </t>
  </si>
  <si>
    <t>* La rémunération versée ne peut pas être inférieure au SMIC mensuel. Dans ce cas, le calcul est effectué sur une base SMIC au lieu de la base SMC.</t>
  </si>
  <si>
    <t>Accord du 8 septembre 2017 relatif à la formation professionnelle</t>
  </si>
  <si>
    <t>Accord du 18 Novembre septembre 2014 relatif à la formation professionnelle</t>
  </si>
  <si>
    <t xml:space="preserve">   Géomètres experts, Topographes </t>
  </si>
  <si>
    <t xml:space="preserve">Géomètres experts, Topographes </t>
  </si>
  <si>
    <t xml:space="preserve">Avenant du 07/12/2021 à la Conv.Collective des entreprises de courtage d’assurances et/ou de réassurances </t>
  </si>
  <si>
    <t>montant non inférieur 70 % du Smic</t>
  </si>
  <si>
    <t>montant non inférieur à 80 % du Smic</t>
  </si>
  <si>
    <t>montant non inférieur au SMIC ou 85% de la rémunération minimale conventionnelle si plus favorable</t>
  </si>
  <si>
    <t>L’accord salaire n°45 conclu le 3 décembre 2021 est applicable à compter du 1 er jour du mois civil suivant la parution au Journal Officiel de son arrêté ministériel d’extension.
Etendu par un arrêté ministériel d’extension du 03 mars 2021, publié au Journal officiel du 16 mars 2021, cet accord s’appliquera donc à compter du 1er avril 2022 à l’ensemble des cabinets de la profession.</t>
  </si>
  <si>
    <t>Accord sur les salaires conventionnels du 03/12/2021 étendu au JO du 16/03/2022</t>
  </si>
  <si>
    <t>V3 05-22</t>
  </si>
  <si>
    <t xml:space="preserve">SMIC au 01/05/2022 : </t>
  </si>
  <si>
    <t>**</t>
  </si>
  <si>
    <t>** La rémunération versée ne peut pas être inférieure au SMIC mensuel. Dans ce cas, le calcul est effectué sur une base SMIC au lieu de la base SMC.</t>
  </si>
  <si>
    <t>100% SMIC</t>
  </si>
  <si>
    <t>2 planchers à respecter : 85% du SMC pour le coefficient attribué et le SMIC
Le plus favorable est retenu</t>
  </si>
  <si>
    <r>
      <t xml:space="preserve">ou 
</t>
    </r>
    <r>
      <rPr>
        <sz val="11"/>
        <color rgb="FF7030A0"/>
        <rFont val="Arial"/>
        <family val="2"/>
      </rPr>
      <t>si supérieur au SMIC</t>
    </r>
    <r>
      <rPr>
        <b/>
        <sz val="11"/>
        <color rgb="FF7030A0"/>
        <rFont val="Arial"/>
        <family val="2"/>
      </rPr>
      <t xml:space="preserve">  </t>
    </r>
    <r>
      <rPr>
        <b/>
        <sz val="12"/>
        <color rgb="FF7030A0"/>
        <rFont val="Arial"/>
        <family val="2"/>
      </rPr>
      <t>85% SMC</t>
    </r>
    <r>
      <rPr>
        <sz val="10"/>
        <rFont val="Arial"/>
        <family val="2"/>
      </rPr>
      <t xml:space="preserve">
(cf accord salaire n°45 conclu le 03décembre 2021)</t>
    </r>
  </si>
  <si>
    <t>V4 06-22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</si>
</sst>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0\ &quot;€&quot;;[Red]\-#,##0\ &quot;€&quot;"/>
    <numFmt numFmtId="44" formatCode="_-* #,##0.00\ &quot;€&quot;_-;\-* #,##0.00\ &quot;€&quot;_-;_-* &quot;-&quot;??\ &quot;€&quot;_-;_-@_-"/>
    <numFmt numFmtId="164" formatCode="_-* #,##0.00\ _€_-;\-* #,##0.00\ _€_-;_-* &quot;-&quot;??\ _€_-;_-@_-"/>
    <numFmt numFmtId="165" formatCode="#,##0.00\ &quot;€&quot;"/>
    <numFmt numFmtId="166" formatCode="dd/mm/yy;@"/>
    <numFmt numFmtId="167" formatCode="#,##0\ &quot;€&quot;"/>
    <numFmt numFmtId="168" formatCode="_-* #,##0\ _€_-;\-* #,##0\ _€_-;_-* &quot;-&quot;??\ _€_-;_-@_-"/>
    <numFmt numFmtId="169" formatCode="_-* #,##0.00\ [$€-40C]_-;\-* #,##0.00\ [$€-40C]_-;_-* &quot;-&quot;??\ [$€-40C]_-;_-@_-"/>
    <numFmt numFmtId="170" formatCode="_-* #,##0\ [$€-40C]_-;\-* #,##0\ [$€-40C]_-;_-* &quot;-&quot;??\ [$€-40C]_-;_-@_-"/>
  </numFmts>
  <fonts count="85" x14ac:knownFonts="1">
    <font>
      <sz val="10"/>
      <name val="Arial"/>
    </font>
    <font>
      <sz val="10"/>
      <name val="Arial"/>
      <family val="2"/>
    </font>
    <font>
      <b/>
      <sz val="10"/>
      <name val="Arial"/>
      <family val="2"/>
    </font>
    <font>
      <b/>
      <sz val="12"/>
      <name val="Arial"/>
      <family val="2"/>
    </font>
    <font>
      <sz val="10"/>
      <name val="Arial"/>
      <family val="2"/>
    </font>
    <font>
      <b/>
      <sz val="14"/>
      <color indexed="12"/>
      <name val="Arial"/>
      <family val="2"/>
    </font>
    <font>
      <sz val="10"/>
      <color rgb="FFFF0000"/>
      <name val="Arial"/>
      <family val="2"/>
    </font>
    <font>
      <b/>
      <i/>
      <sz val="10"/>
      <color rgb="FF00B050"/>
      <name val="Arial"/>
      <family val="2"/>
    </font>
    <font>
      <b/>
      <sz val="9"/>
      <name val="Arial"/>
      <family val="2"/>
    </font>
    <font>
      <sz val="10"/>
      <name val="Calibri"/>
      <family val="2"/>
    </font>
    <font>
      <b/>
      <sz val="10"/>
      <color rgb="FF0000FF"/>
      <name val="Arial"/>
      <family val="2"/>
    </font>
    <font>
      <b/>
      <sz val="10"/>
      <name val="Calibri"/>
      <family val="2"/>
    </font>
    <font>
      <b/>
      <u/>
      <sz val="10"/>
      <name val="Arial"/>
      <family val="2"/>
    </font>
    <font>
      <b/>
      <sz val="11"/>
      <name val="Arial"/>
      <family val="2"/>
    </font>
    <font>
      <b/>
      <sz val="11"/>
      <color rgb="FF0000FF"/>
      <name val="Arial"/>
      <family val="2"/>
    </font>
    <font>
      <sz val="11"/>
      <name val="Arial"/>
      <family val="2"/>
    </font>
    <font>
      <sz val="10"/>
      <name val="Wingdings"/>
      <charset val="2"/>
    </font>
    <font>
      <b/>
      <sz val="9"/>
      <name val="Calibri"/>
      <family val="2"/>
    </font>
    <font>
      <sz val="9"/>
      <name val="Arial"/>
      <family val="2"/>
    </font>
    <font>
      <b/>
      <sz val="14"/>
      <name val="Arial"/>
      <family val="2"/>
    </font>
    <font>
      <sz val="10"/>
      <name val="Arial"/>
      <family val="2"/>
    </font>
    <font>
      <b/>
      <sz val="11"/>
      <color theme="1"/>
      <name val="Calibri"/>
      <family val="2"/>
      <scheme val="minor"/>
    </font>
    <font>
      <vertAlign val="superscript"/>
      <sz val="9"/>
      <name val="Arial"/>
      <family val="2"/>
    </font>
    <font>
      <b/>
      <sz val="11"/>
      <color theme="0"/>
      <name val="Calibri"/>
      <family val="2"/>
      <scheme val="minor"/>
    </font>
    <font>
      <b/>
      <sz val="9"/>
      <name val="Symbol"/>
      <family val="1"/>
      <charset val="2"/>
    </font>
    <font>
      <b/>
      <sz val="14"/>
      <color rgb="FFFFFFFF"/>
      <name val="Arial"/>
      <family val="2"/>
    </font>
    <font>
      <sz val="12"/>
      <name val="Arial"/>
      <family val="2"/>
    </font>
    <font>
      <sz val="11"/>
      <name val="Calibri"/>
      <family val="2"/>
      <scheme val="minor"/>
    </font>
    <font>
      <b/>
      <sz val="12"/>
      <name val="Calibri"/>
      <family val="2"/>
      <scheme val="minor"/>
    </font>
    <font>
      <i/>
      <sz val="9"/>
      <name val="Arial"/>
      <family val="2"/>
    </font>
    <font>
      <b/>
      <vertAlign val="superscript"/>
      <sz val="12"/>
      <name val="Arial"/>
      <family val="2"/>
    </font>
    <font>
      <b/>
      <sz val="9"/>
      <name val="Calibri"/>
      <family val="2"/>
      <scheme val="minor"/>
    </font>
    <font>
      <b/>
      <sz val="10"/>
      <name val="Calibri"/>
      <family val="2"/>
      <scheme val="minor"/>
    </font>
    <font>
      <sz val="11"/>
      <color rgb="FF1F497D"/>
      <name val="Calibri"/>
      <family val="2"/>
    </font>
    <font>
      <sz val="12"/>
      <color rgb="FFFF0000"/>
      <name val="Calibri"/>
      <family val="2"/>
      <scheme val="minor"/>
    </font>
    <font>
      <b/>
      <u/>
      <sz val="11"/>
      <color theme="1"/>
      <name val="Calibri"/>
      <family val="2"/>
      <scheme val="minor"/>
    </font>
    <font>
      <b/>
      <sz val="12"/>
      <color theme="1"/>
      <name val="Arial"/>
      <family val="2"/>
    </font>
    <font>
      <sz val="10"/>
      <color theme="0" tint="-0.499984740745262"/>
      <name val="Arial"/>
      <family val="2"/>
    </font>
    <font>
      <sz val="11"/>
      <color theme="0" tint="-0.499984740745262"/>
      <name val="Arial"/>
      <family val="2"/>
    </font>
    <font>
      <sz val="11"/>
      <name val="Calibri"/>
      <family val="2"/>
    </font>
    <font>
      <sz val="9"/>
      <color rgb="FFFF0000"/>
      <name val="Arial"/>
      <family val="2"/>
    </font>
    <font>
      <sz val="20"/>
      <color theme="1"/>
      <name val="Calibri"/>
      <family val="2"/>
      <scheme val="minor"/>
    </font>
    <font>
      <sz val="26"/>
      <color theme="1"/>
      <name val="Calibri"/>
      <family val="2"/>
      <scheme val="minor"/>
    </font>
    <font>
      <b/>
      <sz val="36"/>
      <color theme="1"/>
      <name val="Calibri"/>
      <family val="2"/>
      <scheme val="minor"/>
    </font>
    <font>
      <sz val="16"/>
      <color theme="1"/>
      <name val="Calibri"/>
      <family val="2"/>
      <scheme val="minor"/>
    </font>
    <font>
      <b/>
      <sz val="26"/>
      <name val="Calibri"/>
      <family val="2"/>
      <scheme val="minor"/>
    </font>
    <font>
      <b/>
      <sz val="11"/>
      <color rgb="FF7030A0"/>
      <name val="Arial"/>
      <family val="2"/>
    </font>
    <font>
      <sz val="10"/>
      <color rgb="FF7030A0"/>
      <name val="Arial"/>
      <family val="2"/>
    </font>
    <font>
      <sz val="10"/>
      <color theme="1"/>
      <name val="Arial"/>
      <family val="2"/>
    </font>
    <font>
      <b/>
      <sz val="11"/>
      <color theme="7"/>
      <name val="Arial"/>
      <family val="2"/>
    </font>
    <font>
      <sz val="11"/>
      <color theme="7"/>
      <name val="Arial"/>
      <family val="2"/>
    </font>
    <font>
      <b/>
      <sz val="10"/>
      <color theme="7"/>
      <name val="Arial"/>
      <family val="2"/>
    </font>
    <font>
      <b/>
      <sz val="10"/>
      <color rgb="FF7030A0"/>
      <name val="Arial"/>
      <family val="2"/>
    </font>
    <font>
      <sz val="11"/>
      <color rgb="FF7030A0"/>
      <name val="Arial"/>
      <family val="2"/>
    </font>
    <font>
      <b/>
      <u/>
      <sz val="10"/>
      <color theme="1"/>
      <name val="Arial"/>
      <family val="2"/>
    </font>
    <font>
      <b/>
      <sz val="10"/>
      <color theme="1"/>
      <name val="Arial"/>
      <family val="2"/>
    </font>
    <font>
      <u/>
      <sz val="10"/>
      <color theme="1"/>
      <name val="Arial"/>
      <family val="2"/>
    </font>
    <font>
      <b/>
      <sz val="8"/>
      <color rgb="FF7030A0"/>
      <name val="Arial"/>
      <family val="2"/>
    </font>
    <font>
      <b/>
      <sz val="12"/>
      <color rgb="FF7030A0"/>
      <name val="Arial"/>
      <family val="2"/>
    </font>
    <font>
      <b/>
      <sz val="10"/>
      <color rgb="FF7030A0"/>
      <name val="Calibri"/>
      <family val="2"/>
    </font>
    <font>
      <b/>
      <sz val="24"/>
      <name val="Calibri"/>
      <family val="2"/>
      <scheme val="minor"/>
    </font>
    <font>
      <b/>
      <sz val="12"/>
      <color theme="7"/>
      <name val="Arial"/>
      <family val="2"/>
    </font>
    <font>
      <i/>
      <sz val="12"/>
      <name val="Arial"/>
      <family val="2"/>
    </font>
    <font>
      <b/>
      <i/>
      <sz val="12"/>
      <name val="Arial"/>
      <family val="2"/>
    </font>
    <font>
      <u/>
      <sz val="10"/>
      <color theme="10"/>
      <name val="Arial"/>
      <family val="2"/>
    </font>
    <font>
      <b/>
      <sz val="11"/>
      <color rgb="FF000000"/>
      <name val="Calibri"/>
      <family val="2"/>
    </font>
    <font>
      <b/>
      <sz val="26"/>
      <name val="Calibri"/>
      <family val="2"/>
    </font>
    <font>
      <b/>
      <sz val="12"/>
      <color rgb="FF0000FF"/>
      <name val="Arial"/>
      <family val="2"/>
    </font>
    <font>
      <sz val="12"/>
      <color rgb="FF7030A0"/>
      <name val="Arial"/>
      <family val="2"/>
    </font>
    <font>
      <b/>
      <sz val="11"/>
      <name val="Calibri"/>
      <family val="2"/>
    </font>
    <font>
      <b/>
      <i/>
      <sz val="12"/>
      <color rgb="FF000000"/>
      <name val="Arial"/>
      <family val="2"/>
    </font>
    <font>
      <b/>
      <sz val="12"/>
      <color rgb="FF000000"/>
      <name val="Arial"/>
      <family val="2"/>
    </font>
    <font>
      <sz val="12"/>
      <color rgb="FF000000"/>
      <name val="Arial"/>
      <family val="2"/>
    </font>
    <font>
      <b/>
      <sz val="12"/>
      <color rgb="FFFFFFFF"/>
      <name val="Arial"/>
      <family val="2"/>
    </font>
    <font>
      <sz val="11"/>
      <color rgb="FF000000"/>
      <name val="Calibri"/>
      <family val="2"/>
    </font>
    <font>
      <b/>
      <sz val="10"/>
      <color rgb="FFFFFFFF"/>
      <name val="Arial"/>
      <family val="2"/>
    </font>
    <font>
      <sz val="10"/>
      <color rgb="FFFFFFFF"/>
      <name val="Arial"/>
      <family val="2"/>
    </font>
    <font>
      <sz val="10"/>
      <color rgb="FF808080"/>
      <name val="Arial"/>
      <family val="2"/>
    </font>
    <font>
      <b/>
      <sz val="12"/>
      <color theme="7"/>
      <name val="Calibri"/>
      <family val="2"/>
    </font>
    <font>
      <sz val="11"/>
      <color indexed="8"/>
      <name val="Calibri"/>
      <family val="2"/>
    </font>
    <font>
      <b/>
      <sz val="11"/>
      <color indexed="8"/>
      <name val="Calibri"/>
      <family val="2"/>
    </font>
    <font>
      <i/>
      <sz val="10"/>
      <name val="Arial"/>
      <family val="2"/>
    </font>
    <font>
      <b/>
      <i/>
      <sz val="10"/>
      <name val="Arial"/>
      <family val="2"/>
    </font>
    <font>
      <sz val="10"/>
      <color rgb="FF000000"/>
      <name val="Arial"/>
      <family val="2"/>
    </font>
    <font>
      <i/>
      <sz val="11"/>
      <name val="Arial"/>
      <family val="2"/>
    </font>
  </fonts>
  <fills count="18">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rgb="FFCCCCFF"/>
        <bgColor indexed="64"/>
      </patternFill>
    </fill>
    <fill>
      <patternFill patternType="solid">
        <fgColor rgb="FF7758B3"/>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E4DFEC"/>
        <bgColor indexed="64"/>
      </patternFill>
    </fill>
    <fill>
      <patternFill patternType="solid">
        <fgColor rgb="FFF3EAFF"/>
        <bgColor indexed="64"/>
      </patternFill>
    </fill>
    <fill>
      <patternFill patternType="solid">
        <fgColor rgb="FFCCCCFF"/>
        <bgColor rgb="FF000000"/>
      </patternFill>
    </fill>
    <fill>
      <patternFill patternType="solid">
        <fgColor rgb="FFE4DFEC"/>
        <bgColor rgb="FF000000"/>
      </patternFill>
    </fill>
    <fill>
      <patternFill patternType="solid">
        <fgColor rgb="FFFFFFFF"/>
        <bgColor rgb="FF000000"/>
      </patternFill>
    </fill>
    <fill>
      <patternFill patternType="solid">
        <fgColor rgb="FFD9D9D9"/>
        <bgColor rgb="FF000000"/>
      </patternFill>
    </fill>
    <fill>
      <patternFill patternType="solid">
        <fgColor rgb="FF7030A0"/>
        <bgColor rgb="FF000000"/>
      </patternFill>
    </fill>
    <fill>
      <patternFill patternType="solid">
        <fgColor rgb="FFF4B084"/>
        <bgColor rgb="FF000000"/>
      </patternFill>
    </fill>
    <fill>
      <patternFill patternType="solid">
        <fgColor rgb="FFF3EAFF"/>
        <bgColor rgb="FF000000"/>
      </patternFill>
    </fill>
  </fills>
  <borders count="8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rgb="FF7030A0"/>
      </left>
      <right style="thin">
        <color rgb="FF7030A0"/>
      </right>
      <top style="thin">
        <color rgb="FF7030A0"/>
      </top>
      <bottom style="thin">
        <color rgb="FF7030A0"/>
      </bottom>
      <diagonal/>
    </border>
    <border>
      <left/>
      <right/>
      <top style="thin">
        <color rgb="FF7030A0"/>
      </top>
      <bottom/>
      <diagonal/>
    </border>
    <border>
      <left style="thin">
        <color rgb="FF7030A0"/>
      </left>
      <right/>
      <top style="thin">
        <color rgb="FF7030A0"/>
      </top>
      <bottom style="thin">
        <color rgb="FF7030A0"/>
      </bottom>
      <diagonal/>
    </border>
    <border>
      <left/>
      <right/>
      <top style="thin">
        <color rgb="FF7030A0"/>
      </top>
      <bottom style="thin">
        <color rgb="FF7030A0"/>
      </bottom>
      <diagonal/>
    </border>
    <border>
      <left/>
      <right style="thin">
        <color rgb="FF7030A0"/>
      </right>
      <top style="thin">
        <color rgb="FF7030A0"/>
      </top>
      <bottom style="thin">
        <color rgb="FF7030A0"/>
      </bottom>
      <diagonal/>
    </border>
    <border>
      <left/>
      <right/>
      <top/>
      <bottom style="thin">
        <color rgb="FF7030A0"/>
      </bottom>
      <diagonal/>
    </border>
    <border>
      <left/>
      <right style="thin">
        <color rgb="FF7030A0"/>
      </right>
      <top/>
      <bottom/>
      <diagonal/>
    </border>
    <border>
      <left style="thin">
        <color rgb="FF7030A0"/>
      </left>
      <right style="thin">
        <color rgb="FF7030A0"/>
      </right>
      <top style="thin">
        <color rgb="FF7030A0"/>
      </top>
      <bottom/>
      <diagonal/>
    </border>
    <border>
      <left style="thin">
        <color rgb="FF7030A0"/>
      </left>
      <right style="thin">
        <color rgb="FF7030A0"/>
      </right>
      <top/>
      <bottom/>
      <diagonal/>
    </border>
    <border>
      <left style="thin">
        <color rgb="FF7030A0"/>
      </left>
      <right style="thin">
        <color rgb="FF7030A0"/>
      </right>
      <top/>
      <bottom style="thin">
        <color rgb="FF7030A0"/>
      </bottom>
      <diagonal/>
    </border>
    <border>
      <left/>
      <right style="thin">
        <color rgb="FF7030A0"/>
      </right>
      <top style="thin">
        <color rgb="FF7030A0"/>
      </top>
      <bottom/>
      <diagonal/>
    </border>
    <border>
      <left/>
      <right style="thin">
        <color rgb="FF7030A0"/>
      </right>
      <top/>
      <bottom style="thin">
        <color rgb="FF7030A0"/>
      </bottom>
      <diagonal/>
    </border>
    <border>
      <left style="thin">
        <color rgb="FF7030A0"/>
      </left>
      <right/>
      <top/>
      <bottom style="thin">
        <color rgb="FF7030A0"/>
      </bottom>
      <diagonal/>
    </border>
    <border>
      <left style="thin">
        <color rgb="FF7030A0"/>
      </left>
      <right/>
      <top/>
      <bottom/>
      <diagonal/>
    </border>
    <border>
      <left style="thin">
        <color indexed="64"/>
      </left>
      <right/>
      <top style="thin">
        <color rgb="FF7030A0"/>
      </top>
      <bottom/>
      <diagonal/>
    </border>
    <border>
      <left style="thin">
        <color rgb="FF7030A0"/>
      </left>
      <right/>
      <top style="thin">
        <color rgb="FF7030A0"/>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rgb="FF7030A0"/>
      </bottom>
      <diagonal/>
    </border>
    <border>
      <left style="thin">
        <color indexed="64"/>
      </left>
      <right style="thin">
        <color indexed="64"/>
      </right>
      <top style="thin">
        <color rgb="FF7030A0"/>
      </top>
      <bottom/>
      <diagonal/>
    </border>
    <border>
      <left style="thin">
        <color rgb="FF7030A0"/>
      </left>
      <right style="thin">
        <color rgb="FF7030A0"/>
      </right>
      <top style="thin">
        <color indexed="64"/>
      </top>
      <bottom style="thin">
        <color rgb="FF7030A0"/>
      </bottom>
      <diagonal/>
    </border>
    <border>
      <left style="thin">
        <color rgb="FF7030A0"/>
      </left>
      <right/>
      <top style="thin">
        <color indexed="64"/>
      </top>
      <bottom/>
      <diagonal/>
    </border>
    <border>
      <left/>
      <right style="thin">
        <color rgb="FF7030A0"/>
      </right>
      <top style="thin">
        <color indexed="64"/>
      </top>
      <bottom/>
      <diagonal/>
    </border>
    <border>
      <left style="thin">
        <color rgb="FF7030A0"/>
      </left>
      <right/>
      <top style="thin">
        <color indexed="64"/>
      </top>
      <bottom style="thin">
        <color rgb="FF7030A0"/>
      </bottom>
      <diagonal/>
    </border>
    <border>
      <left/>
      <right style="thin">
        <color indexed="64"/>
      </right>
      <top style="thin">
        <color indexed="64"/>
      </top>
      <bottom style="thin">
        <color rgb="FF7030A0"/>
      </bottom>
      <diagonal/>
    </border>
    <border>
      <left/>
      <right style="thin">
        <color indexed="64"/>
      </right>
      <top style="thin">
        <color rgb="FF7030A0"/>
      </top>
      <bottom/>
      <diagonal/>
    </border>
    <border>
      <left style="thin">
        <color rgb="FF7030A0"/>
      </left>
      <right style="thin">
        <color rgb="FF7030A0"/>
      </right>
      <top style="thin">
        <color rgb="FF7030A0"/>
      </top>
      <bottom style="thin">
        <color indexed="64"/>
      </bottom>
      <diagonal/>
    </border>
    <border>
      <left style="thin">
        <color rgb="FF7030A0"/>
      </left>
      <right style="thin">
        <color rgb="FF7030A0"/>
      </right>
      <top/>
      <bottom style="thin">
        <color indexed="64"/>
      </bottom>
      <diagonal/>
    </border>
    <border>
      <left style="thin">
        <color indexed="64"/>
      </left>
      <right/>
      <top style="thin">
        <color indexed="64"/>
      </top>
      <bottom style="thin">
        <color rgb="FF7030A0"/>
      </bottom>
      <diagonal/>
    </border>
    <border>
      <left/>
      <right style="thin">
        <color rgb="FF7030A0"/>
      </right>
      <top style="thin">
        <color indexed="64"/>
      </top>
      <bottom style="thin">
        <color rgb="FF7030A0"/>
      </bottom>
      <diagonal/>
    </border>
    <border>
      <left style="thin">
        <color indexed="64"/>
      </left>
      <right/>
      <top style="thin">
        <color rgb="FF7030A0"/>
      </top>
      <bottom style="thin">
        <color rgb="FF7030A0"/>
      </bottom>
      <diagonal/>
    </border>
    <border>
      <left style="thin">
        <color indexed="64"/>
      </left>
      <right/>
      <top style="thin">
        <color rgb="FF7030A0"/>
      </top>
      <bottom style="thin">
        <color indexed="64"/>
      </bottom>
      <diagonal/>
    </border>
    <border>
      <left/>
      <right style="thin">
        <color rgb="FF7030A0"/>
      </right>
      <top style="thin">
        <color rgb="FF7030A0"/>
      </top>
      <bottom style="thin">
        <color indexed="64"/>
      </bottom>
      <diagonal/>
    </border>
    <border>
      <left style="thin">
        <color rgb="FF7030A0"/>
      </left>
      <right/>
      <top style="thin">
        <color indexed="64"/>
      </top>
      <bottom style="thin">
        <color indexed="64"/>
      </bottom>
      <diagonal/>
    </border>
    <border>
      <left style="thin">
        <color rgb="FF7030A0"/>
      </left>
      <right/>
      <top style="thin">
        <color rgb="FF7030A0"/>
      </top>
      <bottom style="thin">
        <color indexed="64"/>
      </bottom>
      <diagonal/>
    </border>
    <border>
      <left/>
      <right style="thin">
        <color indexed="64"/>
      </right>
      <top style="thin">
        <color rgb="FF7030A0"/>
      </top>
      <bottom style="thin">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rgb="FF000000"/>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style="medium">
        <color indexed="64"/>
      </bottom>
      <diagonal/>
    </border>
    <border>
      <left style="thin">
        <color rgb="FF000000"/>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rgb="FF000000"/>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rgb="FF000000"/>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dotted">
        <color rgb="FFD9D9D9"/>
      </bottom>
      <diagonal/>
    </border>
    <border>
      <left style="thin">
        <color indexed="64"/>
      </left>
      <right style="thin">
        <color indexed="64"/>
      </right>
      <top/>
      <bottom style="dotted">
        <color rgb="FFD9D9D9"/>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164" fontId="20" fillId="0" borderId="0" applyFont="0" applyFill="0" applyBorder="0" applyAlignment="0" applyProtection="0"/>
  </cellStyleXfs>
  <cellXfs count="587">
    <xf numFmtId="0" fontId="0" fillId="0" borderId="0" xfId="0"/>
    <xf numFmtId="9" fontId="0" fillId="0" borderId="1" xfId="0" applyNumberFormat="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0" fillId="0" borderId="0" xfId="0" applyAlignment="1">
      <alignment horizontal="left" vertical="center"/>
    </xf>
    <xf numFmtId="14" fontId="2" fillId="0" borderId="0" xfId="0" applyNumberFormat="1" applyFont="1" applyAlignment="1">
      <alignment vertical="center"/>
    </xf>
    <xf numFmtId="0" fontId="4" fillId="0" borderId="0" xfId="0" applyFont="1" applyAlignment="1">
      <alignment horizontal="left" vertical="center"/>
    </xf>
    <xf numFmtId="165" fontId="6" fillId="0" borderId="1" xfId="1" applyNumberFormat="1" applyFont="1" applyBorder="1" applyAlignment="1">
      <alignment horizontal="center" vertical="center"/>
    </xf>
    <xf numFmtId="166" fontId="2" fillId="0" borderId="0" xfId="0" applyNumberFormat="1" applyFont="1" applyAlignment="1">
      <alignment horizontal="center" vertical="center"/>
    </xf>
    <xf numFmtId="44" fontId="4" fillId="0" borderId="1" xfId="1" applyFont="1" applyBorder="1" applyAlignment="1">
      <alignment horizontal="center" vertical="center"/>
    </xf>
    <xf numFmtId="0" fontId="4" fillId="0" borderId="0" xfId="0" applyFont="1" applyAlignment="1">
      <alignment horizontal="center" vertical="center"/>
    </xf>
    <xf numFmtId="44" fontId="4" fillId="0" borderId="0" xfId="1" applyFont="1" applyAlignment="1">
      <alignment horizontal="center" vertical="center"/>
    </xf>
    <xf numFmtId="165" fontId="4" fillId="0" borderId="0" xfId="1" applyNumberFormat="1" applyFont="1" applyAlignment="1">
      <alignment horizontal="center" vertical="center"/>
    </xf>
    <xf numFmtId="166" fontId="7" fillId="0" borderId="0" xfId="0" applyNumberFormat="1" applyFont="1" applyAlignment="1">
      <alignment horizontal="center" vertical="center"/>
    </xf>
    <xf numFmtId="0" fontId="0" fillId="0" borderId="0" xfId="0" applyAlignment="1">
      <alignment horizontal="center" vertical="center"/>
    </xf>
    <xf numFmtId="0" fontId="3" fillId="0" borderId="4" xfId="0" applyFont="1" applyBorder="1" applyAlignment="1">
      <alignment horizontal="center" vertical="center"/>
    </xf>
    <xf numFmtId="14" fontId="5" fillId="0" borderId="3" xfId="0" applyNumberFormat="1" applyFont="1" applyBorder="1" applyAlignment="1">
      <alignment horizontal="center" vertical="center"/>
    </xf>
    <xf numFmtId="0" fontId="3" fillId="0" borderId="5" xfId="0" applyFont="1" applyBorder="1" applyAlignment="1">
      <alignment horizontal="center" vertical="center"/>
    </xf>
    <xf numFmtId="0" fontId="15" fillId="0" borderId="0" xfId="0" applyFont="1" applyAlignment="1">
      <alignment horizontal="center" vertical="center"/>
    </xf>
    <xf numFmtId="0" fontId="13" fillId="0" borderId="0" xfId="0" applyFont="1" applyAlignment="1">
      <alignment horizontal="left" vertical="center"/>
    </xf>
    <xf numFmtId="0" fontId="14" fillId="0" borderId="0" xfId="0" applyFont="1" applyAlignment="1">
      <alignment horizontal="left" vertical="center"/>
    </xf>
    <xf numFmtId="0" fontId="1" fillId="0" borderId="0" xfId="0" applyFont="1" applyAlignment="1">
      <alignment wrapText="1"/>
    </xf>
    <xf numFmtId="0" fontId="0" fillId="0" borderId="0" xfId="0" applyAlignment="1">
      <alignment vertical="center"/>
    </xf>
    <xf numFmtId="0" fontId="18" fillId="0" borderId="0" xfId="0" applyFont="1" applyAlignment="1">
      <alignment horizontal="center" vertical="center"/>
    </xf>
    <xf numFmtId="165" fontId="18" fillId="0" borderId="0" xfId="0" applyNumberFormat="1" applyFont="1" applyAlignment="1">
      <alignment horizontal="center" vertical="center"/>
    </xf>
    <xf numFmtId="0" fontId="1" fillId="0" borderId="0" xfId="0" applyFont="1" applyAlignment="1">
      <alignment vertical="center" wrapText="1"/>
    </xf>
    <xf numFmtId="167" fontId="0" fillId="0" borderId="0" xfId="0" applyNumberFormat="1" applyAlignment="1">
      <alignment horizontal="center" vertical="center"/>
    </xf>
    <xf numFmtId="9" fontId="9" fillId="0" borderId="0" xfId="0" applyNumberFormat="1" applyFont="1" applyAlignment="1">
      <alignment horizontal="center" vertical="center"/>
    </xf>
    <xf numFmtId="165" fontId="10" fillId="0" borderId="0" xfId="1" applyNumberFormat="1" applyFont="1" applyAlignment="1">
      <alignment horizontal="center" vertical="center"/>
    </xf>
    <xf numFmtId="0" fontId="1" fillId="0" borderId="0" xfId="0" applyFont="1"/>
    <xf numFmtId="0" fontId="0" fillId="0" borderId="0" xfId="0" applyAlignment="1">
      <alignment horizontal="center"/>
    </xf>
    <xf numFmtId="0" fontId="13" fillId="0" borderId="0" xfId="0" applyFont="1" applyAlignment="1">
      <alignment horizontal="left" vertical="center"/>
    </xf>
    <xf numFmtId="0" fontId="14" fillId="0" borderId="0" xfId="0" applyFont="1" applyAlignment="1">
      <alignment horizontal="left" vertical="center"/>
    </xf>
    <xf numFmtId="0" fontId="13" fillId="0" borderId="0" xfId="0" applyFont="1" applyAlignment="1">
      <alignment horizontal="left" vertical="center"/>
    </xf>
    <xf numFmtId="0" fontId="14" fillId="0" borderId="0" xfId="0" applyFont="1" applyAlignment="1">
      <alignment horizontal="left" vertical="center"/>
    </xf>
    <xf numFmtId="0" fontId="0" fillId="0" borderId="0" xfId="0" applyAlignment="1">
      <alignment horizontal="center"/>
    </xf>
    <xf numFmtId="9" fontId="0" fillId="0" borderId="0" xfId="0" applyNumberFormat="1"/>
    <xf numFmtId="0" fontId="15" fillId="0" borderId="0" xfId="0" applyFont="1"/>
    <xf numFmtId="165" fontId="0" fillId="0" borderId="0" xfId="0" applyNumberFormat="1"/>
    <xf numFmtId="165" fontId="10" fillId="0" borderId="0" xfId="1" applyNumberFormat="1" applyFont="1" applyBorder="1" applyAlignment="1">
      <alignment horizontal="center" vertical="center"/>
    </xf>
    <xf numFmtId="0" fontId="12" fillId="2" borderId="9" xfId="0" applyFont="1" applyFill="1" applyBorder="1" applyAlignment="1">
      <alignment horizontal="left" vertical="center"/>
    </xf>
    <xf numFmtId="0" fontId="0" fillId="2" borderId="10" xfId="0" applyFill="1" applyBorder="1"/>
    <xf numFmtId="0" fontId="0" fillId="2" borderId="11" xfId="0" applyFill="1" applyBorder="1"/>
    <xf numFmtId="0" fontId="0" fillId="2" borderId="0" xfId="0" applyFill="1" applyBorder="1"/>
    <xf numFmtId="0" fontId="0" fillId="2" borderId="13" xfId="0" applyFill="1" applyBorder="1"/>
    <xf numFmtId="0" fontId="10" fillId="2" borderId="0" xfId="0" applyFont="1" applyFill="1" applyBorder="1" applyAlignment="1">
      <alignment vertical="center"/>
    </xf>
    <xf numFmtId="0" fontId="0" fillId="2" borderId="2" xfId="0" applyFill="1" applyBorder="1"/>
    <xf numFmtId="0" fontId="0" fillId="2" borderId="3" xfId="0" applyFill="1" applyBorder="1"/>
    <xf numFmtId="0" fontId="10" fillId="2" borderId="13" xfId="0" applyFont="1" applyFill="1" applyBorder="1" applyAlignment="1">
      <alignment vertical="center"/>
    </xf>
    <xf numFmtId="165" fontId="2" fillId="3" borderId="0" xfId="0" applyNumberFormat="1" applyFont="1" applyFill="1" applyBorder="1" applyAlignment="1">
      <alignment horizontal="center" vertical="center"/>
    </xf>
    <xf numFmtId="167" fontId="2" fillId="3" borderId="0" xfId="1" applyNumberFormat="1" applyFont="1" applyFill="1" applyBorder="1" applyAlignment="1">
      <alignment horizontal="center" vertical="center"/>
    </xf>
    <xf numFmtId="0" fontId="0" fillId="2" borderId="1" xfId="0" applyFill="1" applyBorder="1" applyAlignment="1">
      <alignment horizontal="center" vertical="center"/>
    </xf>
    <xf numFmtId="168" fontId="0" fillId="2" borderId="1" xfId="2" applyNumberFormat="1" applyFont="1" applyFill="1" applyBorder="1" applyAlignment="1">
      <alignment horizontal="left" vertical="center"/>
    </xf>
    <xf numFmtId="168" fontId="0" fillId="2" borderId="1" xfId="2" applyNumberFormat="1" applyFont="1" applyFill="1" applyBorder="1" applyAlignment="1">
      <alignment horizontal="center" vertical="center"/>
    </xf>
    <xf numFmtId="168" fontId="2" fillId="0" borderId="1" xfId="0" applyNumberFormat="1" applyFont="1" applyBorder="1" applyAlignment="1">
      <alignment horizontal="center" vertical="center"/>
    </xf>
    <xf numFmtId="165" fontId="14" fillId="0" borderId="0" xfId="0" applyNumberFormat="1" applyFont="1" applyAlignment="1">
      <alignment horizontal="left" vertical="center"/>
    </xf>
    <xf numFmtId="0" fontId="0" fillId="2" borderId="12" xfId="0" applyFill="1" applyBorder="1"/>
    <xf numFmtId="0" fontId="0" fillId="3" borderId="0" xfId="0" applyFill="1"/>
    <xf numFmtId="0" fontId="0" fillId="3" borderId="0" xfId="0" applyFill="1" applyAlignment="1">
      <alignment vertical="center"/>
    </xf>
    <xf numFmtId="0" fontId="25" fillId="0" borderId="0" xfId="0" applyFont="1" applyAlignment="1">
      <alignment vertical="center"/>
    </xf>
    <xf numFmtId="0" fontId="13" fillId="0" borderId="0" xfId="0" applyFont="1" applyAlignment="1">
      <alignment vertical="center"/>
    </xf>
    <xf numFmtId="0" fontId="0" fillId="0" borderId="16" xfId="0" applyBorder="1" applyAlignment="1">
      <alignment vertical="center" wrapText="1"/>
    </xf>
    <xf numFmtId="0" fontId="1" fillId="0" borderId="18" xfId="0" applyFont="1" applyBorder="1" applyAlignment="1">
      <alignment horizontal="center" vertical="center" wrapText="1"/>
    </xf>
    <xf numFmtId="0" fontId="0" fillId="0" borderId="23" xfId="0" applyBorder="1" applyAlignment="1">
      <alignment vertical="center" wrapText="1"/>
    </xf>
    <xf numFmtId="9" fontId="1" fillId="0" borderId="16" xfId="0" applyNumberFormat="1" applyFont="1" applyBorder="1" applyAlignment="1">
      <alignment horizontal="center" vertical="center" wrapText="1"/>
    </xf>
    <xf numFmtId="0" fontId="29" fillId="0" borderId="0" xfId="0" applyFont="1" applyAlignment="1">
      <alignment vertical="center"/>
    </xf>
    <xf numFmtId="0" fontId="2" fillId="3" borderId="0" xfId="0" applyFont="1" applyFill="1" applyBorder="1" applyAlignment="1">
      <alignment horizontal="center" vertical="center"/>
    </xf>
    <xf numFmtId="165" fontId="10" fillId="3" borderId="0" xfId="1" applyNumberFormat="1" applyFont="1" applyFill="1" applyBorder="1" applyAlignment="1">
      <alignment horizontal="center" vertical="center" wrapText="1"/>
    </xf>
    <xf numFmtId="165" fontId="10" fillId="3" borderId="0" xfId="1" applyNumberFormat="1" applyFont="1" applyFill="1" applyBorder="1" applyAlignment="1">
      <alignment horizontal="center" vertical="center"/>
    </xf>
    <xf numFmtId="0" fontId="3" fillId="0" borderId="1" xfId="0" applyFont="1" applyBorder="1" applyAlignment="1">
      <alignment vertical="center" wrapText="1"/>
    </xf>
    <xf numFmtId="9" fontId="26" fillId="0" borderId="1" xfId="0" applyNumberFormat="1" applyFont="1" applyBorder="1" applyAlignment="1">
      <alignment horizontal="center" vertical="center" wrapText="1"/>
    </xf>
    <xf numFmtId="0" fontId="13" fillId="0" borderId="0" xfId="0" applyFont="1" applyAlignment="1">
      <alignment horizontal="left" vertical="center"/>
    </xf>
    <xf numFmtId="0" fontId="14" fillId="0" borderId="0" xfId="0" applyFont="1" applyAlignment="1">
      <alignment horizontal="left" vertical="center"/>
    </xf>
    <xf numFmtId="0" fontId="8" fillId="4" borderId="1" xfId="0" applyFont="1" applyFill="1" applyBorder="1" applyAlignment="1">
      <alignment vertical="center" wrapText="1"/>
    </xf>
    <xf numFmtId="0" fontId="0" fillId="2" borderId="0" xfId="0" applyFill="1" applyBorder="1" applyAlignment="1">
      <alignment vertical="center"/>
    </xf>
    <xf numFmtId="0" fontId="12" fillId="2" borderId="12" xfId="0" applyFont="1" applyFill="1" applyBorder="1" applyAlignment="1">
      <alignment vertical="center"/>
    </xf>
    <xf numFmtId="0" fontId="0" fillId="2" borderId="13" xfId="0" applyFill="1" applyBorder="1" applyAlignment="1">
      <alignment vertical="center"/>
    </xf>
    <xf numFmtId="165" fontId="10" fillId="0" borderId="0" xfId="1" applyNumberFormat="1" applyFont="1" applyBorder="1" applyAlignment="1">
      <alignment horizontal="center" vertical="center" wrapText="1"/>
    </xf>
    <xf numFmtId="0" fontId="28" fillId="3" borderId="0" xfId="0" applyFont="1" applyFill="1" applyBorder="1" applyAlignment="1">
      <alignment horizontal="center" vertical="center"/>
    </xf>
    <xf numFmtId="0" fontId="12" fillId="2" borderId="12" xfId="0" applyFont="1" applyFill="1" applyBorder="1"/>
    <xf numFmtId="0" fontId="1" fillId="2" borderId="14" xfId="0" applyFont="1" applyFill="1" applyBorder="1"/>
    <xf numFmtId="0" fontId="12" fillId="2" borderId="9" xfId="0" applyFont="1" applyFill="1" applyBorder="1"/>
    <xf numFmtId="0" fontId="8" fillId="2" borderId="12" xfId="0" applyFont="1" applyFill="1" applyBorder="1" applyAlignment="1">
      <alignment horizontal="left" vertical="center"/>
    </xf>
    <xf numFmtId="0" fontId="33" fillId="0" borderId="0" xfId="0" applyFont="1" applyAlignment="1">
      <alignment vertical="center"/>
    </xf>
    <xf numFmtId="167" fontId="2" fillId="0" borderId="0" xfId="1" applyNumberFormat="1" applyFont="1" applyFill="1" applyBorder="1" applyAlignment="1">
      <alignment horizontal="center" vertical="center"/>
    </xf>
    <xf numFmtId="9" fontId="21" fillId="7" borderId="1" xfId="0" applyNumberFormat="1" applyFont="1" applyFill="1" applyBorder="1" applyAlignment="1">
      <alignment horizontal="center" vertical="center"/>
    </xf>
    <xf numFmtId="0" fontId="0" fillId="2" borderId="10" xfId="0" applyFill="1" applyBorder="1" applyAlignment="1">
      <alignment horizontal="center"/>
    </xf>
    <xf numFmtId="0" fontId="0" fillId="2" borderId="0" xfId="0" applyFill="1" applyBorder="1" applyAlignment="1">
      <alignment horizontal="center"/>
    </xf>
    <xf numFmtId="0" fontId="0" fillId="0" borderId="0" xfId="0" applyAlignment="1">
      <alignment horizontal="center"/>
    </xf>
    <xf numFmtId="0" fontId="0" fillId="3" borderId="0" xfId="0" applyFill="1" applyBorder="1"/>
    <xf numFmtId="4" fontId="0" fillId="3" borderId="0" xfId="0" applyNumberFormat="1" applyFill="1" applyBorder="1"/>
    <xf numFmtId="9" fontId="0" fillId="3" borderId="0" xfId="0" applyNumberFormat="1" applyFill="1" applyBorder="1"/>
    <xf numFmtId="0" fontId="35" fillId="3" borderId="0" xfId="0" applyFont="1" applyFill="1" applyBorder="1"/>
    <xf numFmtId="0" fontId="0" fillId="3" borderId="0" xfId="0" applyFill="1" applyBorder="1" applyAlignment="1">
      <alignment horizontal="center"/>
    </xf>
    <xf numFmtId="4" fontId="27" fillId="3" borderId="0" xfId="0" applyNumberFormat="1" applyFont="1" applyFill="1" applyBorder="1"/>
    <xf numFmtId="0" fontId="35" fillId="3" borderId="0" xfId="0" applyFont="1" applyFill="1" applyBorder="1" applyAlignment="1">
      <alignment horizontal="center"/>
    </xf>
    <xf numFmtId="0" fontId="1" fillId="2" borderId="12" xfId="0" applyFont="1" applyFill="1" applyBorder="1"/>
    <xf numFmtId="2" fontId="0" fillId="0" borderId="0" xfId="0" applyNumberFormat="1"/>
    <xf numFmtId="0" fontId="2" fillId="2" borderId="12" xfId="0" applyFont="1" applyFill="1" applyBorder="1"/>
    <xf numFmtId="0" fontId="37" fillId="0" borderId="0" xfId="0" applyFont="1"/>
    <xf numFmtId="0" fontId="37" fillId="2" borderId="14" xfId="0" applyFont="1" applyFill="1" applyBorder="1"/>
    <xf numFmtId="0" fontId="37" fillId="2" borderId="2" xfId="0" applyFont="1" applyFill="1" applyBorder="1"/>
    <xf numFmtId="4" fontId="37" fillId="2" borderId="2" xfId="0" applyNumberFormat="1" applyFont="1" applyFill="1" applyBorder="1"/>
    <xf numFmtId="9" fontId="37" fillId="2" borderId="2" xfId="0" applyNumberFormat="1" applyFont="1" applyFill="1" applyBorder="1"/>
    <xf numFmtId="0" fontId="37" fillId="2" borderId="2" xfId="0" applyFont="1" applyFill="1" applyBorder="1" applyAlignment="1">
      <alignment horizontal="center"/>
    </xf>
    <xf numFmtId="0" fontId="37" fillId="2" borderId="3" xfId="0" applyFont="1" applyFill="1" applyBorder="1"/>
    <xf numFmtId="0" fontId="13" fillId="0" borderId="0" xfId="0" applyFont="1" applyAlignment="1">
      <alignment horizontal="left" vertical="center"/>
    </xf>
    <xf numFmtId="0" fontId="14" fillId="0" borderId="0" xfId="0" applyFont="1" applyAlignment="1">
      <alignment horizontal="left" vertical="center"/>
    </xf>
    <xf numFmtId="0" fontId="2" fillId="2" borderId="12" xfId="0" applyFont="1" applyFill="1" applyBorder="1" applyAlignment="1">
      <alignment horizontal="left" vertical="center" indent="1"/>
    </xf>
    <xf numFmtId="0" fontId="13" fillId="0" borderId="0" xfId="0" applyFont="1" applyAlignment="1">
      <alignment horizontal="left" vertical="center"/>
    </xf>
    <xf numFmtId="14" fontId="14" fillId="0" borderId="0" xfId="0" applyNumberFormat="1" applyFont="1" applyAlignment="1">
      <alignment horizontal="left" vertical="center"/>
    </xf>
    <xf numFmtId="0" fontId="14" fillId="0" borderId="0" xfId="0" applyFont="1" applyAlignment="1">
      <alignment horizontal="left" vertical="center"/>
    </xf>
    <xf numFmtId="165" fontId="37" fillId="0" borderId="0" xfId="0" applyNumberFormat="1" applyFont="1"/>
    <xf numFmtId="0" fontId="0" fillId="2" borderId="0" xfId="0" applyFill="1"/>
    <xf numFmtId="0" fontId="28" fillId="4" borderId="16" xfId="0" applyFont="1" applyFill="1" applyBorder="1" applyAlignment="1">
      <alignment horizontal="center" vertical="center"/>
    </xf>
    <xf numFmtId="0" fontId="28" fillId="4" borderId="23" xfId="0" applyFont="1" applyFill="1" applyBorder="1" applyAlignment="1">
      <alignment horizontal="center" vertical="center"/>
    </xf>
    <xf numFmtId="0" fontId="2" fillId="2" borderId="12" xfId="0" applyFont="1" applyFill="1" applyBorder="1" applyAlignment="1">
      <alignment vertical="center"/>
    </xf>
    <xf numFmtId="0" fontId="38" fillId="0" borderId="0" xfId="0" applyFont="1"/>
    <xf numFmtId="0" fontId="37" fillId="0" borderId="0" xfId="0" applyFont="1" applyAlignment="1">
      <alignment horizontal="right"/>
    </xf>
    <xf numFmtId="4" fontId="37" fillId="0" borderId="0" xfId="0" applyNumberFormat="1" applyFont="1" applyAlignment="1">
      <alignment horizontal="center" vertical="center"/>
    </xf>
    <xf numFmtId="4" fontId="37" fillId="0" borderId="0" xfId="0" applyNumberFormat="1" applyFont="1" applyAlignment="1">
      <alignment horizontal="left"/>
    </xf>
    <xf numFmtId="4" fontId="38" fillId="0" borderId="0" xfId="0" applyNumberFormat="1" applyFont="1" applyAlignment="1">
      <alignment horizontal="left" vertical="center"/>
    </xf>
    <xf numFmtId="4" fontId="37" fillId="0" borderId="0" xfId="0" applyNumberFormat="1" applyFont="1" applyAlignment="1">
      <alignment horizontal="left" vertical="center"/>
    </xf>
    <xf numFmtId="0" fontId="37" fillId="0" borderId="0" xfId="0" applyFont="1" applyAlignment="1">
      <alignment horizontal="center" vertical="center"/>
    </xf>
    <xf numFmtId="165" fontId="37" fillId="0" borderId="0" xfId="0" applyNumberFormat="1" applyFont="1" applyAlignment="1">
      <alignment horizontal="center" vertical="center"/>
    </xf>
    <xf numFmtId="0" fontId="2" fillId="2" borderId="12" xfId="0" applyFont="1" applyFill="1" applyBorder="1" applyAlignment="1">
      <alignment horizontal="left" vertical="center"/>
    </xf>
    <xf numFmtId="0" fontId="2" fillId="2" borderId="12" xfId="0" applyFont="1" applyFill="1" applyBorder="1" applyAlignment="1">
      <alignment horizontal="left" vertical="center" wrapText="1"/>
    </xf>
    <xf numFmtId="167" fontId="37" fillId="0" borderId="0" xfId="0" applyNumberFormat="1" applyFont="1"/>
    <xf numFmtId="0" fontId="8" fillId="2" borderId="12" xfId="0" applyFont="1" applyFill="1" applyBorder="1" applyAlignment="1">
      <alignment vertical="center"/>
    </xf>
    <xf numFmtId="0" fontId="8" fillId="2" borderId="0" xfId="0" applyFont="1" applyFill="1" applyBorder="1" applyAlignment="1">
      <alignment vertical="center"/>
    </xf>
    <xf numFmtId="2" fontId="1" fillId="0" borderId="0" xfId="0" applyNumberFormat="1" applyFont="1"/>
    <xf numFmtId="2" fontId="37" fillId="0" borderId="0" xfId="0" applyNumberFormat="1" applyFont="1"/>
    <xf numFmtId="2" fontId="0" fillId="3" borderId="0" xfId="0" applyNumberFormat="1" applyFill="1"/>
    <xf numFmtId="9" fontId="21" fillId="8" borderId="1" xfId="0" applyNumberFormat="1" applyFont="1" applyFill="1" applyBorder="1" applyAlignment="1">
      <alignment horizontal="center" vertical="center"/>
    </xf>
    <xf numFmtId="0" fontId="39" fillId="0" borderId="0" xfId="0" applyFont="1"/>
    <xf numFmtId="0" fontId="0" fillId="9" borderId="0" xfId="0" applyFill="1" applyBorder="1"/>
    <xf numFmtId="0" fontId="13" fillId="9" borderId="12" xfId="0" applyFont="1" applyFill="1" applyBorder="1" applyAlignment="1">
      <alignment horizontal="center" vertical="center"/>
    </xf>
    <xf numFmtId="0" fontId="0" fillId="9" borderId="13" xfId="0" applyFill="1" applyBorder="1"/>
    <xf numFmtId="0" fontId="0" fillId="9" borderId="12" xfId="0" applyFill="1" applyBorder="1"/>
    <xf numFmtId="0" fontId="12" fillId="9" borderId="12" xfId="0" applyFont="1" applyFill="1" applyBorder="1" applyAlignment="1">
      <alignment vertical="center"/>
    </xf>
    <xf numFmtId="0" fontId="13" fillId="0" borderId="0" xfId="0" applyFont="1" applyAlignment="1">
      <alignment horizontal="left" vertical="center"/>
    </xf>
    <xf numFmtId="0" fontId="14" fillId="0" borderId="0" xfId="0" applyFont="1" applyAlignment="1">
      <alignment horizontal="left" vertical="center"/>
    </xf>
    <xf numFmtId="0" fontId="2" fillId="0" borderId="0" xfId="0" applyFont="1"/>
    <xf numFmtId="0" fontId="13" fillId="0" borderId="0" xfId="0" applyFont="1" applyAlignment="1">
      <alignment horizontal="left" vertical="center"/>
    </xf>
    <xf numFmtId="0" fontId="0" fillId="0" borderId="0" xfId="0" applyAlignment="1">
      <alignment horizontal="center"/>
    </xf>
    <xf numFmtId="49" fontId="21" fillId="0" borderId="0" xfId="0" applyNumberFormat="1" applyFont="1"/>
    <xf numFmtId="0" fontId="3" fillId="0" borderId="0" xfId="0" applyFont="1" applyAlignment="1">
      <alignment horizontal="center" vertical="center"/>
    </xf>
    <xf numFmtId="0" fontId="21" fillId="3" borderId="0" xfId="0" applyFont="1" applyFill="1" applyBorder="1" applyAlignment="1">
      <alignment horizontal="center"/>
    </xf>
    <xf numFmtId="0" fontId="1" fillId="0" borderId="0" xfId="0" applyFont="1" applyAlignment="1">
      <alignment vertical="top"/>
    </xf>
    <xf numFmtId="0" fontId="45" fillId="0" borderId="0" xfId="0" applyFont="1" applyAlignment="1">
      <alignment vertical="center" wrapText="1"/>
    </xf>
    <xf numFmtId="0" fontId="0" fillId="0" borderId="0" xfId="0" applyAlignment="1">
      <alignment vertical="top"/>
    </xf>
    <xf numFmtId="0" fontId="45" fillId="0" borderId="0" xfId="0" applyFont="1" applyAlignment="1">
      <alignment vertical="center"/>
    </xf>
    <xf numFmtId="0" fontId="1" fillId="2" borderId="10" xfId="0" applyFont="1" applyFill="1" applyBorder="1"/>
    <xf numFmtId="0" fontId="1" fillId="2" borderId="11" xfId="0" applyFont="1" applyFill="1" applyBorder="1"/>
    <xf numFmtId="0" fontId="2" fillId="2" borderId="0" xfId="0" applyFont="1" applyFill="1" applyBorder="1" applyAlignment="1">
      <alignment vertical="center"/>
    </xf>
    <xf numFmtId="0" fontId="2" fillId="2" borderId="13" xfId="0" applyFont="1" applyFill="1" applyBorder="1" applyAlignment="1">
      <alignment vertical="center"/>
    </xf>
    <xf numFmtId="0" fontId="8" fillId="2" borderId="14" xfId="0" applyFont="1" applyFill="1" applyBorder="1" applyAlignment="1">
      <alignment horizontal="lef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46" fillId="0" borderId="0" xfId="0" applyFont="1" applyAlignment="1">
      <alignment horizontal="left" vertical="center"/>
    </xf>
    <xf numFmtId="0" fontId="47" fillId="0" borderId="0" xfId="0" applyFont="1"/>
    <xf numFmtId="165" fontId="46" fillId="0" borderId="0" xfId="0" applyNumberFormat="1" applyFont="1" applyFill="1" applyAlignment="1">
      <alignment horizontal="left" vertical="center"/>
    </xf>
    <xf numFmtId="14" fontId="46" fillId="0" borderId="0" xfId="0" applyNumberFormat="1" applyFont="1" applyAlignment="1">
      <alignment horizontal="left" vertical="center"/>
    </xf>
    <xf numFmtId="14" fontId="46" fillId="0" borderId="0" xfId="0" applyNumberFormat="1" applyFont="1" applyAlignment="1">
      <alignment horizontal="left" vertical="center"/>
    </xf>
    <xf numFmtId="0" fontId="13" fillId="0" borderId="0" xfId="0" applyFont="1" applyAlignment="1">
      <alignment horizontal="left" vertical="center"/>
    </xf>
    <xf numFmtId="0" fontId="46" fillId="0" borderId="0" xfId="0" applyFont="1" applyAlignment="1">
      <alignment horizontal="left" vertical="center"/>
    </xf>
    <xf numFmtId="0" fontId="19" fillId="0" borderId="0" xfId="0" applyFont="1" applyAlignment="1">
      <alignment horizontal="center"/>
    </xf>
    <xf numFmtId="0" fontId="3" fillId="4" borderId="1" xfId="0" applyFont="1" applyFill="1" applyBorder="1" applyAlignment="1">
      <alignment horizontal="center" vertical="center" wrapText="1"/>
    </xf>
    <xf numFmtId="0" fontId="26" fillId="0" borderId="1" xfId="0" applyFont="1" applyBorder="1" applyAlignment="1">
      <alignment horizontal="center" vertical="center" wrapText="1"/>
    </xf>
    <xf numFmtId="0" fontId="14" fillId="0" borderId="0" xfId="0" applyFont="1" applyAlignment="1">
      <alignment horizontal="left" vertical="center"/>
    </xf>
    <xf numFmtId="0" fontId="1" fillId="0" borderId="1" xfId="0" applyFont="1" applyBorder="1" applyAlignment="1">
      <alignment horizontal="center"/>
    </xf>
    <xf numFmtId="0" fontId="1" fillId="0" borderId="15" xfId="0" applyFont="1" applyBorder="1" applyAlignment="1">
      <alignment horizontal="center"/>
    </xf>
    <xf numFmtId="0" fontId="26" fillId="0" borderId="0" xfId="0" applyFont="1" applyAlignment="1">
      <alignment horizontal="left" vertical="center"/>
    </xf>
    <xf numFmtId="0" fontId="51" fillId="2" borderId="0" xfId="0" applyFont="1" applyFill="1" applyBorder="1" applyAlignment="1">
      <alignment vertical="center"/>
    </xf>
    <xf numFmtId="0" fontId="14" fillId="0" borderId="0" xfId="0" applyFont="1" applyFill="1" applyAlignment="1">
      <alignment horizontal="left" vertical="center"/>
    </xf>
    <xf numFmtId="0" fontId="0" fillId="0" borderId="0" xfId="0" applyFill="1" applyAlignment="1">
      <alignment horizontal="center" vertical="center"/>
    </xf>
    <xf numFmtId="0" fontId="52" fillId="2" borderId="0" xfId="0" applyFont="1" applyFill="1" applyBorder="1" applyAlignment="1">
      <alignment horizontal="left" vertical="center"/>
    </xf>
    <xf numFmtId="0" fontId="52" fillId="2" borderId="0" xfId="0" applyFont="1" applyFill="1" applyBorder="1" applyAlignment="1">
      <alignment vertical="center"/>
    </xf>
    <xf numFmtId="0" fontId="47" fillId="2" borderId="0" xfId="0" applyFont="1" applyFill="1" applyBorder="1"/>
    <xf numFmtId="0" fontId="47" fillId="2" borderId="13" xfId="0" applyFont="1" applyFill="1" applyBorder="1"/>
    <xf numFmtId="0" fontId="47" fillId="2" borderId="0" xfId="0" applyFont="1" applyFill="1" applyBorder="1" applyAlignment="1">
      <alignment vertical="center"/>
    </xf>
    <xf numFmtId="0" fontId="47" fillId="2" borderId="13" xfId="0" applyFont="1" applyFill="1" applyBorder="1" applyAlignment="1">
      <alignment vertical="center"/>
    </xf>
    <xf numFmtId="0" fontId="52" fillId="2" borderId="13" xfId="0" applyFont="1" applyFill="1" applyBorder="1" applyAlignment="1">
      <alignment vertical="center"/>
    </xf>
    <xf numFmtId="0" fontId="47" fillId="0" borderId="0" xfId="0" applyFont="1" applyFill="1"/>
    <xf numFmtId="0" fontId="46" fillId="0" borderId="0" xfId="0" applyFont="1" applyFill="1" applyAlignment="1">
      <alignment horizontal="left" vertical="center"/>
    </xf>
    <xf numFmtId="0" fontId="46" fillId="0" borderId="0" xfId="0" applyFont="1" applyFill="1" applyAlignment="1">
      <alignment vertical="center"/>
    </xf>
    <xf numFmtId="0" fontId="53" fillId="0" borderId="0" xfId="0" applyFont="1" applyFill="1" applyAlignment="1">
      <alignment horizontal="left" vertical="center"/>
    </xf>
    <xf numFmtId="165" fontId="3" fillId="0" borderId="14" xfId="0" applyNumberFormat="1" applyFont="1" applyFill="1" applyBorder="1" applyAlignment="1">
      <alignment horizontal="center" vertical="center" wrapText="1"/>
    </xf>
    <xf numFmtId="165" fontId="46" fillId="0" borderId="1" xfId="0" applyNumberFormat="1" applyFont="1" applyBorder="1" applyAlignment="1">
      <alignment horizontal="center" vertical="center"/>
    </xf>
    <xf numFmtId="0" fontId="54" fillId="2" borderId="9" xfId="0" applyFont="1" applyFill="1" applyBorder="1"/>
    <xf numFmtId="0" fontId="48" fillId="2" borderId="10" xfId="0" applyFont="1" applyFill="1" applyBorder="1"/>
    <xf numFmtId="0" fontId="48" fillId="2" borderId="10" xfId="0" applyFont="1" applyFill="1" applyBorder="1" applyAlignment="1">
      <alignment horizontal="center"/>
    </xf>
    <xf numFmtId="0" fontId="48" fillId="2" borderId="11" xfId="0" applyFont="1" applyFill="1" applyBorder="1"/>
    <xf numFmtId="0" fontId="48" fillId="2" borderId="12" xfId="0" applyFont="1" applyFill="1" applyBorder="1"/>
    <xf numFmtId="0" fontId="48" fillId="2" borderId="0" xfId="0" applyFont="1" applyFill="1" applyBorder="1"/>
    <xf numFmtId="0" fontId="48" fillId="2" borderId="0" xfId="0" applyFont="1" applyFill="1" applyBorder="1" applyAlignment="1">
      <alignment horizontal="center"/>
    </xf>
    <xf numFmtId="0" fontId="48" fillId="2" borderId="13" xfId="0" applyFont="1" applyFill="1" applyBorder="1"/>
    <xf numFmtId="0" fontId="35" fillId="2" borderId="0" xfId="0" applyFont="1" applyFill="1" applyBorder="1"/>
    <xf numFmtId="4" fontId="48" fillId="2" borderId="0" xfId="0" applyNumberFormat="1" applyFont="1" applyFill="1" applyBorder="1"/>
    <xf numFmtId="9" fontId="48" fillId="2" borderId="0" xfId="0" applyNumberFormat="1" applyFont="1" applyFill="1" applyBorder="1"/>
    <xf numFmtId="0" fontId="55" fillId="2" borderId="12" xfId="0" applyFont="1" applyFill="1" applyBorder="1"/>
    <xf numFmtId="0" fontId="56" fillId="2" borderId="12" xfId="0" applyFont="1" applyFill="1" applyBorder="1"/>
    <xf numFmtId="0" fontId="13" fillId="0" borderId="0" xfId="0" applyFont="1" applyFill="1" applyAlignment="1">
      <alignment horizontal="left" vertical="center"/>
    </xf>
    <xf numFmtId="0" fontId="52" fillId="0" borderId="0" xfId="0" applyFont="1" applyFill="1" applyAlignment="1">
      <alignment horizontal="center" vertical="center"/>
    </xf>
    <xf numFmtId="0" fontId="47" fillId="0" borderId="0" xfId="0" applyFont="1" applyFill="1" applyAlignment="1">
      <alignment horizontal="center" vertical="center"/>
    </xf>
    <xf numFmtId="165" fontId="52" fillId="0" borderId="1" xfId="1" applyNumberFormat="1" applyFont="1" applyFill="1" applyBorder="1" applyAlignment="1">
      <alignment horizontal="center" vertical="center"/>
    </xf>
    <xf numFmtId="0" fontId="57" fillId="2" borderId="0" xfId="0" applyFont="1" applyFill="1" applyBorder="1" applyAlignment="1">
      <alignment vertical="center"/>
    </xf>
    <xf numFmtId="0" fontId="57" fillId="2" borderId="13" xfId="0" applyFont="1" applyFill="1" applyBorder="1" applyAlignment="1">
      <alignment vertical="center"/>
    </xf>
    <xf numFmtId="0" fontId="57" fillId="2" borderId="0" xfId="0" applyFont="1" applyFill="1" applyBorder="1" applyAlignment="1">
      <alignment horizontal="left" vertical="center"/>
    </xf>
    <xf numFmtId="0" fontId="47" fillId="3" borderId="0" xfId="0" applyFont="1" applyFill="1"/>
    <xf numFmtId="0" fontId="12" fillId="2" borderId="12" xfId="0" applyFont="1" applyFill="1" applyBorder="1" applyAlignment="1"/>
    <xf numFmtId="14" fontId="46" fillId="0" borderId="0" xfId="0" applyNumberFormat="1" applyFont="1" applyFill="1" applyAlignment="1">
      <alignment horizontal="left" vertical="center"/>
    </xf>
    <xf numFmtId="0" fontId="52" fillId="9" borderId="0" xfId="0" applyFont="1" applyFill="1" applyBorder="1" applyAlignment="1">
      <alignment vertical="center"/>
    </xf>
    <xf numFmtId="0" fontId="47" fillId="9" borderId="0" xfId="0" applyFont="1" applyFill="1" applyBorder="1"/>
    <xf numFmtId="0" fontId="53" fillId="0" borderId="0" xfId="0" applyFont="1"/>
    <xf numFmtId="165" fontId="46" fillId="0" borderId="0" xfId="0" applyNumberFormat="1" applyFont="1" applyAlignment="1">
      <alignment horizontal="left" vertical="center"/>
    </xf>
    <xf numFmtId="0" fontId="0" fillId="0" borderId="0" xfId="0" applyBorder="1"/>
    <xf numFmtId="0" fontId="34" fillId="0" borderId="0" xfId="0" applyFont="1" applyFill="1" applyBorder="1" applyAlignment="1">
      <alignment horizontal="left" vertical="center"/>
    </xf>
    <xf numFmtId="0" fontId="6" fillId="0" borderId="0" xfId="0" applyFont="1" applyBorder="1"/>
    <xf numFmtId="0" fontId="0" fillId="0" borderId="21" xfId="0" applyBorder="1" applyAlignment="1">
      <alignment horizontal="left" vertical="center" wrapText="1"/>
    </xf>
    <xf numFmtId="0" fontId="0" fillId="0" borderId="0" xfId="0" applyBorder="1" applyAlignment="1">
      <alignment horizontal="left" vertical="center" wrapText="1"/>
    </xf>
    <xf numFmtId="0" fontId="0" fillId="0" borderId="5" xfId="0" applyBorder="1" applyAlignment="1">
      <alignment horizontal="center"/>
    </xf>
    <xf numFmtId="9" fontId="1" fillId="0" borderId="51" xfId="0" applyNumberFormat="1" applyFont="1" applyBorder="1" applyAlignment="1">
      <alignment horizontal="center" vertical="center" wrapText="1"/>
    </xf>
    <xf numFmtId="0" fontId="28" fillId="4" borderId="45" xfId="0" applyFont="1" applyFill="1" applyBorder="1" applyAlignment="1">
      <alignment horizontal="center" vertical="center"/>
    </xf>
    <xf numFmtId="0" fontId="32" fillId="4" borderId="32" xfId="0" applyFont="1" applyFill="1" applyBorder="1" applyAlignment="1">
      <alignment horizontal="center" vertical="center" wrapText="1"/>
    </xf>
    <xf numFmtId="0" fontId="2" fillId="2" borderId="9" xfId="0" applyFont="1" applyFill="1" applyBorder="1"/>
    <xf numFmtId="0" fontId="28" fillId="3" borderId="58" xfId="0" applyFont="1" applyFill="1" applyBorder="1" applyAlignment="1">
      <alignment horizontal="center" vertical="center"/>
    </xf>
    <xf numFmtId="0" fontId="0" fillId="0" borderId="5" xfId="0" applyBorder="1"/>
    <xf numFmtId="0" fontId="3" fillId="4" borderId="1" xfId="0" applyFont="1" applyFill="1" applyBorder="1" applyAlignment="1">
      <alignment horizontal="center" vertical="center"/>
    </xf>
    <xf numFmtId="0" fontId="26" fillId="4" borderId="1" xfId="0" applyFont="1" applyFill="1" applyBorder="1" applyAlignment="1">
      <alignment vertical="center"/>
    </xf>
    <xf numFmtId="167" fontId="3" fillId="0" borderId="1" xfId="0" applyNumberFormat="1" applyFont="1" applyFill="1" applyBorder="1" applyAlignment="1">
      <alignment horizontal="center" vertical="center"/>
    </xf>
    <xf numFmtId="0" fontId="3" fillId="10" borderId="1" xfId="0" applyFont="1" applyFill="1" applyBorder="1" applyAlignment="1">
      <alignment horizontal="center" vertical="center" wrapText="1"/>
    </xf>
    <xf numFmtId="0" fontId="3" fillId="10" borderId="1" xfId="0" applyFont="1" applyFill="1" applyBorder="1" applyAlignment="1">
      <alignment horizontal="center" vertical="center"/>
    </xf>
    <xf numFmtId="165" fontId="61" fillId="0" borderId="1" xfId="1" applyNumberFormat="1" applyFont="1" applyBorder="1" applyAlignment="1">
      <alignment horizontal="center" vertical="center"/>
    </xf>
    <xf numFmtId="0" fontId="3" fillId="4" borderId="1" xfId="0" applyFont="1" applyFill="1" applyBorder="1" applyAlignment="1">
      <alignment vertical="center"/>
    </xf>
    <xf numFmtId="167" fontId="3" fillId="0" borderId="1" xfId="0" applyNumberFormat="1" applyFont="1" applyFill="1" applyBorder="1" applyAlignment="1">
      <alignment horizontal="center" vertical="center" wrapText="1"/>
    </xf>
    <xf numFmtId="165" fontId="58" fillId="0" borderId="1" xfId="0" applyNumberFormat="1" applyFont="1" applyBorder="1" applyAlignment="1">
      <alignment horizontal="center" vertical="center"/>
    </xf>
    <xf numFmtId="0" fontId="26" fillId="4" borderId="1" xfId="0" applyFont="1" applyFill="1" applyBorder="1" applyAlignment="1">
      <alignment horizontal="center" vertical="center"/>
    </xf>
    <xf numFmtId="0" fontId="26" fillId="4" borderId="1" xfId="0" applyFont="1" applyFill="1" applyBorder="1" applyAlignment="1">
      <alignment horizontal="center" vertical="center" wrapText="1"/>
    </xf>
    <xf numFmtId="165" fontId="58" fillId="0" borderId="1" xfId="1" applyNumberFormat="1" applyFont="1" applyFill="1" applyBorder="1" applyAlignment="1">
      <alignment horizontal="center" vertical="center" wrapText="1"/>
    </xf>
    <xf numFmtId="165" fontId="58" fillId="0" borderId="1" xfId="1" applyNumberFormat="1" applyFont="1" applyFill="1" applyBorder="1" applyAlignment="1">
      <alignment horizontal="center" vertical="center"/>
    </xf>
    <xf numFmtId="0" fontId="3" fillId="4" borderId="1" xfId="0" applyFont="1" applyFill="1" applyBorder="1" applyAlignment="1">
      <alignment horizontal="left" vertical="center" wrapText="1"/>
    </xf>
    <xf numFmtId="167" fontId="3" fillId="4" borderId="1" xfId="0" applyNumberFormat="1" applyFont="1" applyFill="1" applyBorder="1" applyAlignment="1">
      <alignment horizontal="center" vertical="center"/>
    </xf>
    <xf numFmtId="165" fontId="58" fillId="0" borderId="15" xfId="1" applyNumberFormat="1" applyFont="1" applyBorder="1" applyAlignment="1">
      <alignment horizontal="center" vertical="center" wrapText="1"/>
    </xf>
    <xf numFmtId="165" fontId="58" fillId="0" borderId="1" xfId="1" applyNumberFormat="1" applyFont="1" applyBorder="1" applyAlignment="1">
      <alignment horizontal="center" vertical="center"/>
    </xf>
    <xf numFmtId="165" fontId="58" fillId="0" borderId="15" xfId="1" applyNumberFormat="1" applyFont="1" applyBorder="1" applyAlignment="1">
      <alignment horizontal="center" vertical="center"/>
    </xf>
    <xf numFmtId="165" fontId="58" fillId="0" borderId="1" xfId="1" applyNumberFormat="1" applyFont="1" applyBorder="1" applyAlignment="1">
      <alignment horizontal="center" vertical="center" wrapText="1"/>
    </xf>
    <xf numFmtId="167" fontId="46" fillId="0" borderId="1" xfId="0" applyNumberFormat="1" applyFont="1" applyFill="1" applyBorder="1" applyAlignment="1">
      <alignment horizontal="center" vertical="center"/>
    </xf>
    <xf numFmtId="167" fontId="46" fillId="0" borderId="1" xfId="0" applyNumberFormat="1" applyFont="1" applyBorder="1" applyAlignment="1">
      <alignment horizontal="center" vertical="center"/>
    </xf>
    <xf numFmtId="167" fontId="46" fillId="0" borderId="15" xfId="0" applyNumberFormat="1" applyFont="1" applyBorder="1" applyAlignment="1">
      <alignment horizontal="center" vertical="center"/>
    </xf>
    <xf numFmtId="167" fontId="46" fillId="0" borderId="8" xfId="0" applyNumberFormat="1" applyFont="1" applyBorder="1" applyAlignment="1">
      <alignment horizontal="center" vertical="center"/>
    </xf>
    <xf numFmtId="0" fontId="46" fillId="0" borderId="0" xfId="0" applyFont="1" applyFill="1" applyAlignment="1">
      <alignment horizontal="left" vertical="center"/>
    </xf>
    <xf numFmtId="167" fontId="3" fillId="0" borderId="0" xfId="0" applyNumberFormat="1" applyFont="1" applyFill="1" applyBorder="1" applyAlignment="1">
      <alignment horizontal="center" vertical="center"/>
    </xf>
    <xf numFmtId="0" fontId="19" fillId="0" borderId="0" xfId="0" applyFont="1" applyAlignment="1">
      <alignment horizontal="center"/>
    </xf>
    <xf numFmtId="0" fontId="65" fillId="0" borderId="0" xfId="0" applyFont="1" applyAlignment="1">
      <alignment vertical="top"/>
    </xf>
    <xf numFmtId="0" fontId="26" fillId="0" borderId="0" xfId="0" applyFont="1"/>
    <xf numFmtId="0" fontId="3" fillId="0" borderId="0" xfId="0" applyFont="1" applyAlignment="1">
      <alignment vertical="center"/>
    </xf>
    <xf numFmtId="0" fontId="67" fillId="0" borderId="0" xfId="0" applyFont="1" applyAlignment="1">
      <alignment horizontal="left" vertical="center"/>
    </xf>
    <xf numFmtId="14" fontId="58" fillId="0" borderId="0" xfId="0" applyNumberFormat="1" applyFont="1" applyAlignment="1">
      <alignment horizontal="left" vertical="center"/>
    </xf>
    <xf numFmtId="14" fontId="67" fillId="0" borderId="0" xfId="0" applyNumberFormat="1" applyFont="1" applyAlignment="1">
      <alignment horizontal="left" vertical="center"/>
    </xf>
    <xf numFmtId="0" fontId="58" fillId="0" borderId="0" xfId="0" applyFont="1" applyAlignment="1">
      <alignment horizontal="left" vertical="center"/>
    </xf>
    <xf numFmtId="0" fontId="68" fillId="0" borderId="0" xfId="0" applyFont="1" applyAlignment="1">
      <alignment horizontal="left" vertical="center"/>
    </xf>
    <xf numFmtId="0" fontId="58" fillId="0" borderId="0" xfId="0" applyFont="1" applyAlignment="1">
      <alignment vertical="center"/>
    </xf>
    <xf numFmtId="0" fontId="69" fillId="11" borderId="1" xfId="0" applyFont="1" applyFill="1" applyBorder="1" applyAlignment="1">
      <alignment horizontal="center" vertical="center" wrapText="1"/>
    </xf>
    <xf numFmtId="0" fontId="70" fillId="12" borderId="68" xfId="0" applyFont="1" applyFill="1" applyBorder="1" applyAlignment="1">
      <alignment horizontal="center" vertical="center" wrapText="1"/>
    </xf>
    <xf numFmtId="0" fontId="70" fillId="12" borderId="13" xfId="0" applyFont="1" applyFill="1" applyBorder="1" applyAlignment="1">
      <alignment horizontal="center" vertical="center" wrapText="1"/>
    </xf>
    <xf numFmtId="0" fontId="70" fillId="12" borderId="63" xfId="0" applyFont="1" applyFill="1" applyBorder="1" applyAlignment="1">
      <alignment horizontal="center" vertical="center" wrapText="1"/>
    </xf>
    <xf numFmtId="0" fontId="71" fillId="12" borderId="1" xfId="0" applyFont="1" applyFill="1" applyBorder="1" applyAlignment="1">
      <alignment horizontal="center" vertical="center" wrapText="1"/>
    </xf>
    <xf numFmtId="0" fontId="72" fillId="14" borderId="6" xfId="0" applyFont="1" applyFill="1" applyBorder="1" applyAlignment="1">
      <alignment horizontal="center" vertical="center" wrapText="1"/>
    </xf>
    <xf numFmtId="0" fontId="71" fillId="12" borderId="8" xfId="0" applyFont="1" applyFill="1" applyBorder="1" applyAlignment="1">
      <alignment horizontal="center" vertical="center" wrapText="1"/>
    </xf>
    <xf numFmtId="0" fontId="72" fillId="13" borderId="3" xfId="0" applyFont="1" applyFill="1" applyBorder="1" applyAlignment="1">
      <alignment horizontal="center" vertical="center" wrapText="1"/>
    </xf>
    <xf numFmtId="0" fontId="0" fillId="13" borderId="0" xfId="0" applyFill="1"/>
    <xf numFmtId="49" fontId="65" fillId="0" borderId="0" xfId="0" applyNumberFormat="1" applyFont="1"/>
    <xf numFmtId="0" fontId="12" fillId="12" borderId="9" xfId="0" applyFont="1" applyFill="1" applyBorder="1"/>
    <xf numFmtId="0" fontId="2" fillId="12" borderId="10" xfId="0" applyFont="1" applyFill="1" applyBorder="1"/>
    <xf numFmtId="0" fontId="2" fillId="12" borderId="11" xfId="0" applyFont="1" applyFill="1" applyBorder="1"/>
    <xf numFmtId="0" fontId="2" fillId="12" borderId="12" xfId="0" applyFont="1" applyFill="1" applyBorder="1"/>
    <xf numFmtId="0" fontId="2" fillId="12" borderId="0" xfId="0" applyFont="1" applyFill="1"/>
    <xf numFmtId="0" fontId="2" fillId="12" borderId="13" xfId="0" applyFont="1" applyFill="1" applyBorder="1"/>
    <xf numFmtId="0" fontId="2" fillId="12" borderId="14" xfId="0" applyFont="1" applyFill="1" applyBorder="1"/>
    <xf numFmtId="0" fontId="2" fillId="12" borderId="2" xfId="0" applyFont="1" applyFill="1" applyBorder="1"/>
    <xf numFmtId="0" fontId="2" fillId="12" borderId="3" xfId="0" applyFont="1" applyFill="1" applyBorder="1"/>
    <xf numFmtId="0" fontId="72" fillId="13" borderId="0" xfId="0" applyFont="1" applyFill="1" applyBorder="1" applyAlignment="1">
      <alignment horizontal="center" vertical="center" wrapText="1"/>
    </xf>
    <xf numFmtId="0" fontId="3" fillId="4" borderId="1" xfId="0" applyFont="1" applyFill="1" applyBorder="1" applyAlignment="1">
      <alignment horizontal="center" vertical="center"/>
    </xf>
    <xf numFmtId="0" fontId="0" fillId="0" borderId="0" xfId="0" applyBorder="1" applyAlignment="1">
      <alignment horizontal="center"/>
    </xf>
    <xf numFmtId="0" fontId="74" fillId="0" borderId="0" xfId="0" applyFont="1"/>
    <xf numFmtId="0" fontId="74" fillId="0" borderId="0" xfId="0" applyFont="1" applyAlignment="1">
      <alignment horizontal="center" vertical="center"/>
    </xf>
    <xf numFmtId="0" fontId="75" fillId="15" borderId="15" xfId="0" applyFont="1" applyFill="1" applyBorder="1" applyAlignment="1">
      <alignment horizontal="center" vertical="center"/>
    </xf>
    <xf numFmtId="0" fontId="75" fillId="15" borderId="11" xfId="0" applyFont="1" applyFill="1" applyBorder="1" applyAlignment="1">
      <alignment horizontal="center" vertical="center"/>
    </xf>
    <xf numFmtId="0" fontId="75" fillId="15" borderId="11" xfId="0" applyFont="1" applyFill="1" applyBorder="1" applyAlignment="1">
      <alignment horizontal="center" vertical="center" wrapText="1"/>
    </xf>
    <xf numFmtId="0" fontId="74" fillId="0" borderId="74" xfId="0" applyFont="1" applyBorder="1" applyAlignment="1">
      <alignment horizontal="center" vertical="center"/>
    </xf>
    <xf numFmtId="44" fontId="74" fillId="0" borderId="75" xfId="0" applyNumberFormat="1" applyFont="1" applyBorder="1" applyAlignment="1">
      <alignment horizontal="center" vertical="center"/>
    </xf>
    <xf numFmtId="0" fontId="74" fillId="0" borderId="2" xfId="0" applyFont="1" applyBorder="1" applyAlignment="1">
      <alignment horizontal="center" vertical="center"/>
    </xf>
    <xf numFmtId="169" fontId="74" fillId="0" borderId="2" xfId="0" applyNumberFormat="1" applyFont="1" applyBorder="1" applyAlignment="1">
      <alignment horizontal="center" vertical="center"/>
    </xf>
    <xf numFmtId="44" fontId="74" fillId="0" borderId="76" xfId="0" applyNumberFormat="1" applyFont="1" applyBorder="1" applyAlignment="1">
      <alignment horizontal="center" vertical="center"/>
    </xf>
    <xf numFmtId="0" fontId="74" fillId="0" borderId="3" xfId="0" applyFont="1" applyBorder="1" applyAlignment="1">
      <alignment horizontal="center" vertical="center"/>
    </xf>
    <xf numFmtId="0" fontId="74" fillId="0" borderId="77" xfId="0" applyFont="1" applyBorder="1" applyAlignment="1">
      <alignment horizontal="center" vertical="center"/>
    </xf>
    <xf numFmtId="44" fontId="74" fillId="0" borderId="62" xfId="0" applyNumberFormat="1" applyFont="1" applyBorder="1" applyAlignment="1">
      <alignment horizontal="center" vertical="center"/>
    </xf>
    <xf numFmtId="0" fontId="1" fillId="0" borderId="78" xfId="0" applyFont="1" applyBorder="1" applyAlignment="1">
      <alignment horizontal="center" vertical="center"/>
    </xf>
    <xf numFmtId="0" fontId="1" fillId="0" borderId="0" xfId="0" applyFont="1" applyBorder="1" applyAlignment="1">
      <alignment horizontal="center"/>
    </xf>
    <xf numFmtId="9" fontId="76" fillId="16" borderId="1" xfId="0" applyNumberFormat="1" applyFont="1" applyFill="1" applyBorder="1" applyAlignment="1">
      <alignment horizontal="center" vertical="center" wrapText="1"/>
    </xf>
    <xf numFmtId="0" fontId="77" fillId="0" borderId="0" xfId="0" applyFont="1"/>
    <xf numFmtId="169" fontId="74" fillId="0" borderId="81" xfId="0" applyNumberFormat="1" applyFont="1" applyFill="1" applyBorder="1" applyAlignment="1">
      <alignment horizontal="center" vertical="center"/>
    </xf>
    <xf numFmtId="169" fontId="74" fillId="0" borderId="82" xfId="0" applyNumberFormat="1" applyFont="1" applyFill="1" applyBorder="1" applyAlignment="1">
      <alignment horizontal="center" vertical="center"/>
    </xf>
    <xf numFmtId="169" fontId="78" fillId="0" borderId="82" xfId="0" applyNumberFormat="1" applyFont="1" applyFill="1" applyBorder="1" applyAlignment="1">
      <alignment horizontal="center" vertical="center"/>
    </xf>
    <xf numFmtId="169" fontId="78" fillId="0" borderId="8" xfId="0" applyNumberFormat="1" applyFont="1" applyFill="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27" fillId="0" borderId="0" xfId="0" applyFont="1" applyAlignment="1">
      <alignment vertical="center"/>
    </xf>
    <xf numFmtId="0" fontId="2" fillId="0" borderId="0" xfId="0" applyFont="1" applyFill="1" applyBorder="1" applyAlignment="1">
      <alignment vertical="center" wrapText="1"/>
    </xf>
    <xf numFmtId="6" fontId="2" fillId="0" borderId="0" xfId="0" applyNumberFormat="1" applyFont="1" applyFill="1" applyBorder="1" applyAlignment="1">
      <alignment vertical="center" wrapText="1"/>
    </xf>
    <xf numFmtId="6" fontId="2" fillId="0" borderId="0" xfId="0" applyNumberFormat="1" applyFont="1" applyFill="1" applyBorder="1" applyAlignment="1">
      <alignment horizontal="center" vertical="center" wrapText="1"/>
    </xf>
    <xf numFmtId="14" fontId="46" fillId="0" borderId="0" xfId="0" applyNumberFormat="1" applyFont="1" applyAlignment="1">
      <alignment horizontal="left" vertical="center"/>
    </xf>
    <xf numFmtId="0" fontId="26" fillId="0" borderId="1" xfId="0" applyFont="1" applyBorder="1" applyAlignment="1">
      <alignment horizontal="center" vertical="center" wrapText="1"/>
    </xf>
    <xf numFmtId="0" fontId="13" fillId="0" borderId="0" xfId="0" applyFont="1" applyAlignment="1">
      <alignment horizontal="left" vertical="center"/>
    </xf>
    <xf numFmtId="14" fontId="46" fillId="0" borderId="0" xfId="0" applyNumberFormat="1" applyFont="1" applyAlignment="1">
      <alignment horizontal="left" vertical="center"/>
    </xf>
    <xf numFmtId="14" fontId="46" fillId="0" borderId="0" xfId="0" applyNumberFormat="1" applyFont="1" applyFill="1" applyAlignment="1">
      <alignment horizontal="left" vertical="center"/>
    </xf>
    <xf numFmtId="14" fontId="46" fillId="0" borderId="0" xfId="0" applyNumberFormat="1" applyFont="1" applyAlignment="1">
      <alignment horizontal="left" vertical="center"/>
    </xf>
    <xf numFmtId="0" fontId="19" fillId="0" borderId="0" xfId="0" applyFont="1" applyAlignment="1">
      <alignment horizontal="center"/>
    </xf>
    <xf numFmtId="165" fontId="58" fillId="0" borderId="1" xfId="0" applyNumberFormat="1" applyFont="1" applyFill="1" applyBorder="1" applyAlignment="1">
      <alignment horizontal="center" vertical="center"/>
    </xf>
    <xf numFmtId="165" fontId="58" fillId="0" borderId="1" xfId="0" applyNumberFormat="1" applyFont="1" applyFill="1" applyBorder="1" applyAlignment="1">
      <alignment horizontal="center" vertical="center" wrapText="1"/>
    </xf>
    <xf numFmtId="0" fontId="1" fillId="0" borderId="0" xfId="0" applyFont="1" applyAlignment="1">
      <alignment horizontal="center" vertical="center"/>
    </xf>
    <xf numFmtId="9" fontId="0" fillId="0" borderId="6" xfId="0" applyNumberFormat="1" applyBorder="1" applyAlignment="1">
      <alignment horizontal="center" vertical="center"/>
    </xf>
    <xf numFmtId="165" fontId="6" fillId="0" borderId="6" xfId="1" applyNumberFormat="1" applyFont="1" applyBorder="1" applyAlignment="1">
      <alignment horizontal="center" vertical="center"/>
    </xf>
    <xf numFmtId="0" fontId="13" fillId="0" borderId="0" xfId="0" applyFont="1" applyAlignment="1">
      <alignment horizontal="left" vertical="center"/>
    </xf>
    <xf numFmtId="0" fontId="46" fillId="0" borderId="0" xfId="0" applyFont="1" applyFill="1" applyAlignment="1">
      <alignment horizontal="left" vertical="center"/>
    </xf>
    <xf numFmtId="0" fontId="13" fillId="0" borderId="0" xfId="0" applyFont="1" applyBorder="1" applyAlignment="1">
      <alignment horizontal="left" vertical="center"/>
    </xf>
    <xf numFmtId="0" fontId="47" fillId="0" borderId="0" xfId="0" applyFont="1" applyBorder="1"/>
    <xf numFmtId="165" fontId="46" fillId="0" borderId="0" xfId="0" applyNumberFormat="1" applyFont="1" applyFill="1" applyBorder="1" applyAlignment="1">
      <alignment horizontal="left" vertical="center"/>
    </xf>
    <xf numFmtId="0" fontId="46" fillId="0" borderId="0" xfId="0" applyFont="1" applyBorder="1" applyAlignment="1">
      <alignment horizontal="left" vertical="center"/>
    </xf>
    <xf numFmtId="165" fontId="58"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14" fontId="5" fillId="0" borderId="2" xfId="0" applyNumberFormat="1" applyFont="1" applyBorder="1" applyAlignment="1">
      <alignment horizontal="center" vertical="center"/>
    </xf>
    <xf numFmtId="167" fontId="3" fillId="0" borderId="4" xfId="0" applyNumberFormat="1" applyFont="1" applyFill="1" applyBorder="1" applyAlignment="1">
      <alignment horizontal="center" vertical="center"/>
    </xf>
    <xf numFmtId="167" fontId="3" fillId="0" borderId="6" xfId="0" applyNumberFormat="1" applyFont="1" applyFill="1" applyBorder="1" applyAlignment="1">
      <alignment horizontal="center" vertical="center"/>
    </xf>
    <xf numFmtId="167" fontId="3" fillId="0" borderId="6" xfId="0" applyNumberFormat="1" applyFont="1" applyFill="1" applyBorder="1" applyAlignment="1">
      <alignment horizontal="left" vertical="center"/>
    </xf>
    <xf numFmtId="165" fontId="3" fillId="0" borderId="4" xfId="0" applyNumberFormat="1" applyFont="1" applyFill="1" applyBorder="1" applyAlignment="1">
      <alignment horizontal="center" vertical="center" wrapText="1"/>
    </xf>
    <xf numFmtId="165" fontId="3" fillId="0" borderId="6" xfId="0" applyNumberFormat="1" applyFont="1" applyFill="1" applyBorder="1" applyAlignment="1">
      <alignment horizontal="center" vertical="center" wrapText="1"/>
    </xf>
    <xf numFmtId="165" fontId="3" fillId="0" borderId="3" xfId="0" applyNumberFormat="1" applyFont="1" applyFill="1" applyBorder="1" applyAlignment="1">
      <alignment horizontal="center" vertical="center" wrapText="1"/>
    </xf>
    <xf numFmtId="0" fontId="0" fillId="0" borderId="0" xfId="0" applyFill="1"/>
    <xf numFmtId="0" fontId="37" fillId="0" borderId="0" xfId="0" applyFont="1" applyFill="1"/>
    <xf numFmtId="165" fontId="18" fillId="0" borderId="0" xfId="0" applyNumberFormat="1" applyFont="1" applyFill="1" applyAlignment="1">
      <alignment horizontal="center" vertical="center"/>
    </xf>
    <xf numFmtId="167" fontId="36" fillId="0" borderId="4" xfId="0" applyNumberFormat="1" applyFont="1" applyFill="1" applyBorder="1" applyAlignment="1">
      <alignment horizontal="center" vertical="center"/>
    </xf>
    <xf numFmtId="167" fontId="36" fillId="0" borderId="6" xfId="0" applyNumberFormat="1" applyFont="1" applyFill="1" applyBorder="1" applyAlignment="1">
      <alignment horizontal="center" vertical="center"/>
    </xf>
    <xf numFmtId="169" fontId="74" fillId="0" borderId="61" xfId="0" applyNumberFormat="1" applyFont="1" applyBorder="1" applyAlignment="1">
      <alignment horizontal="center" vertical="center"/>
    </xf>
    <xf numFmtId="169" fontId="1" fillId="0" borderId="61" xfId="0" applyNumberFormat="1" applyFont="1" applyBorder="1" applyAlignment="1">
      <alignment horizontal="center" vertical="center"/>
    </xf>
    <xf numFmtId="169" fontId="39" fillId="0" borderId="83" xfId="0" applyNumberFormat="1" applyFont="1" applyBorder="1" applyAlignment="1">
      <alignment horizontal="center" vertical="center"/>
    </xf>
    <xf numFmtId="165" fontId="10" fillId="0" borderId="0" xfId="1" applyNumberFormat="1" applyFont="1" applyFill="1" applyAlignment="1">
      <alignment horizontal="center" vertical="center"/>
    </xf>
    <xf numFmtId="0" fontId="0" fillId="0" borderId="8" xfId="0" applyBorder="1" applyAlignment="1">
      <alignment horizontal="center" vertical="center"/>
    </xf>
    <xf numFmtId="165" fontId="46" fillId="0" borderId="0" xfId="0" applyNumberFormat="1" applyFont="1" applyBorder="1" applyAlignment="1">
      <alignment horizontal="left" vertical="center"/>
    </xf>
    <xf numFmtId="0" fontId="2" fillId="0" borderId="0" xfId="0" applyFont="1" applyBorder="1" applyAlignment="1">
      <alignment horizontal="center" vertical="center"/>
    </xf>
    <xf numFmtId="0" fontId="0" fillId="0" borderId="0" xfId="0" applyBorder="1" applyAlignment="1">
      <alignment horizontal="center" vertical="center"/>
    </xf>
    <xf numFmtId="14" fontId="2" fillId="0" borderId="0" xfId="0" applyNumberFormat="1" applyFont="1" applyBorder="1" applyAlignment="1">
      <alignment vertical="center"/>
    </xf>
    <xf numFmtId="14" fontId="5" fillId="0" borderId="0" xfId="0" applyNumberFormat="1" applyFont="1" applyBorder="1" applyAlignment="1">
      <alignment horizontal="center" vertical="center"/>
    </xf>
    <xf numFmtId="0" fontId="3" fillId="0" borderId="0" xfId="0" applyFont="1" applyBorder="1" applyAlignment="1">
      <alignment horizontal="center" vertical="center"/>
    </xf>
    <xf numFmtId="9" fontId="0" fillId="0" borderId="0" xfId="0" applyNumberFormat="1" applyBorder="1" applyAlignment="1">
      <alignment horizontal="center" vertical="center"/>
    </xf>
    <xf numFmtId="166" fontId="2" fillId="0" borderId="0" xfId="0" applyNumberFormat="1" applyFont="1" applyBorder="1" applyAlignment="1">
      <alignment horizontal="center" vertical="center"/>
    </xf>
    <xf numFmtId="44" fontId="4" fillId="0" borderId="0" xfId="1" applyFont="1" applyBorder="1" applyAlignment="1">
      <alignment horizontal="center" vertical="center"/>
    </xf>
    <xf numFmtId="165" fontId="6" fillId="0" borderId="0" xfId="1" applyNumberFormat="1" applyFont="1" applyBorder="1" applyAlignment="1">
      <alignment horizontal="center" vertical="center"/>
    </xf>
    <xf numFmtId="166" fontId="7" fillId="0" borderId="0" xfId="0" applyNumberFormat="1" applyFont="1" applyBorder="1" applyAlignment="1">
      <alignment horizontal="center" vertical="center"/>
    </xf>
    <xf numFmtId="165" fontId="4" fillId="0" borderId="0" xfId="1" applyNumberFormat="1" applyFont="1" applyBorder="1" applyAlignment="1">
      <alignment horizontal="center" vertical="center"/>
    </xf>
    <xf numFmtId="14" fontId="46" fillId="0" borderId="0" xfId="0" applyNumberFormat="1" applyFont="1" applyAlignment="1">
      <alignment horizontal="left" vertical="center"/>
    </xf>
    <xf numFmtId="167" fontId="3" fillId="0" borderId="4" xfId="0" applyNumberFormat="1" applyFont="1" applyFill="1" applyBorder="1" applyAlignment="1">
      <alignment horizontal="right" vertical="center"/>
    </xf>
    <xf numFmtId="0" fontId="0" fillId="0" borderId="0" xfId="0" applyAlignment="1">
      <alignment horizontal="left" vertical="top"/>
    </xf>
    <xf numFmtId="0" fontId="15" fillId="0" borderId="0" xfId="0" applyFont="1" applyFill="1" applyAlignment="1">
      <alignment vertical="center"/>
    </xf>
    <xf numFmtId="0" fontId="41" fillId="0" borderId="0" xfId="0" applyFont="1" applyAlignment="1">
      <alignment horizontal="center" vertical="top" wrapText="1"/>
    </xf>
    <xf numFmtId="0" fontId="44" fillId="0" borderId="0" xfId="0" applyFont="1" applyAlignment="1">
      <alignment horizontal="center" vertical="top"/>
    </xf>
    <xf numFmtId="0" fontId="1" fillId="0" borderId="0" xfId="0" applyFont="1" applyAlignment="1">
      <alignment horizontal="right" vertical="top"/>
    </xf>
    <xf numFmtId="0" fontId="21" fillId="2" borderId="4" xfId="0" applyFont="1" applyFill="1" applyBorder="1" applyAlignment="1">
      <alignment horizontal="center" vertical="center" wrapText="1"/>
    </xf>
    <xf numFmtId="0" fontId="21" fillId="2" borderId="6" xfId="0" applyFont="1" applyFill="1" applyBorder="1" applyAlignment="1">
      <alignment horizontal="center" vertical="center"/>
    </xf>
    <xf numFmtId="0" fontId="21" fillId="2" borderId="4" xfId="0" applyFont="1" applyFill="1" applyBorder="1" applyAlignment="1">
      <alignment horizontal="center" wrapText="1"/>
    </xf>
    <xf numFmtId="0" fontId="21" fillId="2" borderId="5" xfId="0" applyFont="1" applyFill="1" applyBorder="1" applyAlignment="1">
      <alignment horizontal="center" wrapText="1"/>
    </xf>
    <xf numFmtId="0" fontId="21" fillId="2" borderId="6" xfId="0" applyFont="1" applyFill="1" applyBorder="1" applyAlignment="1">
      <alignment horizontal="center" wrapText="1"/>
    </xf>
    <xf numFmtId="0" fontId="21" fillId="2" borderId="15" xfId="0" applyFont="1" applyFill="1" applyBorder="1" applyAlignment="1">
      <alignment horizontal="center" vertical="center" wrapText="1"/>
    </xf>
    <xf numFmtId="0" fontId="21" fillId="2" borderId="8" xfId="0" applyFont="1" applyFill="1" applyBorder="1" applyAlignment="1">
      <alignment horizontal="center" vertical="center" wrapText="1"/>
    </xf>
    <xf numFmtId="0" fontId="21" fillId="7" borderId="4" xfId="0" applyFont="1" applyFill="1" applyBorder="1" applyAlignment="1">
      <alignment horizontal="center" vertical="center" wrapText="1"/>
    </xf>
    <xf numFmtId="0" fontId="21" fillId="7" borderId="6" xfId="0" applyFont="1" applyFill="1" applyBorder="1" applyAlignment="1">
      <alignment horizontal="center" vertical="center" wrapText="1"/>
    </xf>
    <xf numFmtId="0" fontId="21" fillId="8" borderId="4" xfId="0" applyFont="1" applyFill="1" applyBorder="1" applyAlignment="1">
      <alignment horizontal="center" vertical="center" wrapText="1"/>
    </xf>
    <xf numFmtId="0" fontId="21" fillId="8" borderId="5" xfId="0" applyFont="1" applyFill="1" applyBorder="1" applyAlignment="1">
      <alignment horizontal="center" vertical="center" wrapText="1"/>
    </xf>
    <xf numFmtId="0" fontId="21" fillId="8" borderId="6" xfId="0" applyFont="1" applyFill="1" applyBorder="1" applyAlignment="1">
      <alignment horizontal="center" vertical="center" wrapText="1"/>
    </xf>
    <xf numFmtId="0" fontId="60" fillId="0" borderId="0" xfId="0" applyFont="1" applyAlignment="1">
      <alignment horizontal="center" vertical="center" wrapText="1"/>
    </xf>
    <xf numFmtId="0" fontId="2" fillId="0" borderId="0" xfId="0" applyFont="1" applyAlignment="1">
      <alignment horizontal="center" vertical="center"/>
    </xf>
    <xf numFmtId="14" fontId="46" fillId="0" borderId="0" xfId="0" applyNumberFormat="1" applyFont="1" applyAlignment="1">
      <alignment horizontal="left" vertical="center"/>
    </xf>
    <xf numFmtId="0" fontId="46" fillId="0" borderId="0" xfId="0" applyNumberFormat="1" applyFont="1" applyAlignment="1">
      <alignment horizontal="left" vertical="center"/>
    </xf>
    <xf numFmtId="0" fontId="45" fillId="0" borderId="0" xfId="0" applyFont="1" applyAlignment="1">
      <alignment horizontal="center" vertical="center" wrapText="1"/>
    </xf>
    <xf numFmtId="0" fontId="26" fillId="0" borderId="1" xfId="0" applyFont="1" applyBorder="1" applyAlignment="1">
      <alignment horizontal="center" vertical="center" wrapText="1"/>
    </xf>
    <xf numFmtId="165" fontId="58" fillId="0" borderId="15" xfId="0" applyNumberFormat="1" applyFont="1" applyFill="1" applyBorder="1" applyAlignment="1">
      <alignment horizontal="center" vertical="center"/>
    </xf>
    <xf numFmtId="165" fontId="58" fillId="0" borderId="8" xfId="0" applyNumberFormat="1" applyFont="1" applyFill="1" applyBorder="1" applyAlignment="1">
      <alignment horizontal="center" vertical="center"/>
    </xf>
    <xf numFmtId="0" fontId="13" fillId="0" borderId="0" xfId="0" applyFont="1" applyAlignment="1">
      <alignment horizontal="left" vertical="center"/>
    </xf>
    <xf numFmtId="0" fontId="8" fillId="4" borderId="1"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45" fillId="0" borderId="0" xfId="0" applyFont="1" applyAlignment="1">
      <alignment horizontal="center" vertical="center"/>
    </xf>
    <xf numFmtId="0" fontId="3" fillId="10" borderId="4" xfId="0" applyFont="1" applyFill="1" applyBorder="1" applyAlignment="1">
      <alignment horizontal="center" vertical="center" wrapText="1"/>
    </xf>
    <xf numFmtId="0" fontId="3" fillId="10" borderId="5" xfId="0" applyFont="1" applyFill="1" applyBorder="1" applyAlignment="1">
      <alignment horizontal="center" vertical="center" wrapText="1"/>
    </xf>
    <xf numFmtId="0" fontId="0" fillId="0" borderId="0" xfId="0" applyBorder="1" applyAlignment="1">
      <alignment horizontal="center"/>
    </xf>
    <xf numFmtId="0" fontId="3" fillId="10" borderId="15" xfId="0" applyFont="1" applyFill="1" applyBorder="1" applyAlignment="1">
      <alignment horizontal="center" vertical="center" wrapText="1"/>
    </xf>
    <xf numFmtId="0" fontId="3" fillId="10" borderId="7" xfId="0" applyFont="1" applyFill="1" applyBorder="1" applyAlignment="1">
      <alignment horizontal="center" vertical="center" wrapText="1"/>
    </xf>
    <xf numFmtId="0" fontId="3" fillId="10" borderId="8" xfId="0" applyFont="1" applyFill="1" applyBorder="1" applyAlignment="1">
      <alignment horizontal="center" vertical="center" wrapText="1"/>
    </xf>
    <xf numFmtId="0" fontId="3" fillId="10" borderId="6" xfId="0" applyFont="1" applyFill="1" applyBorder="1" applyAlignment="1">
      <alignment horizontal="center" vertical="center" wrapText="1"/>
    </xf>
    <xf numFmtId="0" fontId="81" fillId="0" borderId="10" xfId="0" applyFont="1" applyFill="1" applyBorder="1" applyAlignment="1">
      <alignment horizontal="left" vertical="center" wrapText="1"/>
    </xf>
    <xf numFmtId="0" fontId="82" fillId="0" borderId="10" xfId="0" applyFont="1" applyFill="1" applyBorder="1" applyAlignment="1">
      <alignment horizontal="left" vertical="center" wrapText="1"/>
    </xf>
    <xf numFmtId="0" fontId="3" fillId="10" borderId="9" xfId="0" applyFont="1" applyFill="1" applyBorder="1" applyAlignment="1">
      <alignment horizontal="center" vertical="center" wrapText="1"/>
    </xf>
    <xf numFmtId="0" fontId="3" fillId="10" borderId="11" xfId="0" applyFont="1" applyFill="1" applyBorder="1" applyAlignment="1">
      <alignment horizontal="center" vertical="center" wrapText="1"/>
    </xf>
    <xf numFmtId="0" fontId="3" fillId="10" borderId="12" xfId="0" applyFont="1" applyFill="1" applyBorder="1" applyAlignment="1">
      <alignment horizontal="center" vertical="center" wrapText="1"/>
    </xf>
    <xf numFmtId="0" fontId="3" fillId="10" borderId="13" xfId="0" applyFont="1" applyFill="1" applyBorder="1" applyAlignment="1">
      <alignment horizontal="center" vertical="center" wrapText="1"/>
    </xf>
    <xf numFmtId="0" fontId="3" fillId="10" borderId="14" xfId="0" applyFont="1" applyFill="1" applyBorder="1" applyAlignment="1">
      <alignment horizontal="center" vertical="center" wrapText="1"/>
    </xf>
    <xf numFmtId="0" fontId="3" fillId="10" borderId="3" xfId="0" applyFont="1" applyFill="1" applyBorder="1" applyAlignment="1">
      <alignment horizontal="center" vertical="center" wrapText="1"/>
    </xf>
    <xf numFmtId="167" fontId="3" fillId="0" borderId="4" xfId="0" applyNumberFormat="1" applyFont="1" applyFill="1" applyBorder="1" applyAlignment="1">
      <alignment horizontal="center" vertical="center"/>
    </xf>
    <xf numFmtId="167" fontId="3" fillId="0" borderId="6" xfId="0" applyNumberFormat="1" applyFont="1" applyFill="1" applyBorder="1" applyAlignment="1">
      <alignment horizontal="center" vertical="center"/>
    </xf>
    <xf numFmtId="0" fontId="1" fillId="2" borderId="12" xfId="0" applyFont="1" applyFill="1" applyBorder="1" applyAlignment="1">
      <alignment horizontal="left" vertical="center" wrapText="1"/>
    </xf>
    <xf numFmtId="0" fontId="1" fillId="2" borderId="0" xfId="0" applyFont="1" applyFill="1" applyBorder="1" applyAlignment="1">
      <alignment horizontal="left" vertical="center" wrapText="1"/>
    </xf>
    <xf numFmtId="167" fontId="62" fillId="0" borderId="10" xfId="0" applyNumberFormat="1" applyFont="1" applyFill="1" applyBorder="1" applyAlignment="1">
      <alignment horizontal="left" vertical="top"/>
    </xf>
    <xf numFmtId="0" fontId="1" fillId="2" borderId="14" xfId="0" applyFont="1" applyFill="1" applyBorder="1" applyAlignment="1">
      <alignment horizontal="left" vertical="center" wrapText="1"/>
    </xf>
    <xf numFmtId="0" fontId="1" fillId="2" borderId="2" xfId="0" applyFont="1" applyFill="1" applyBorder="1" applyAlignment="1">
      <alignment horizontal="left" vertical="center" wrapText="1"/>
    </xf>
    <xf numFmtId="0" fontId="3" fillId="4" borderId="4"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84" fillId="0" borderId="2" xfId="0" applyFont="1" applyBorder="1" applyAlignment="1">
      <alignment horizontal="left" vertical="top" wrapText="1"/>
    </xf>
    <xf numFmtId="0" fontId="3" fillId="4" borderId="15"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0" fontId="1" fillId="2" borderId="3" xfId="0" applyFont="1" applyFill="1" applyBorder="1" applyAlignment="1">
      <alignment horizontal="left" vertical="center" wrapText="1"/>
    </xf>
    <xf numFmtId="0" fontId="1" fillId="0" borderId="0" xfId="0" applyFont="1" applyAlignment="1">
      <alignment horizontal="left" vertical="center" wrapText="1"/>
    </xf>
    <xf numFmtId="0" fontId="3" fillId="4" borderId="15" xfId="0" applyFont="1" applyFill="1" applyBorder="1" applyAlignment="1">
      <alignment horizontal="center" vertical="center" wrapText="1"/>
    </xf>
    <xf numFmtId="0" fontId="0" fillId="0" borderId="0" xfId="0" applyAlignment="1">
      <alignment horizontal="center"/>
    </xf>
    <xf numFmtId="0" fontId="52" fillId="2" borderId="0" xfId="0" applyFont="1" applyFill="1" applyBorder="1" applyAlignment="1">
      <alignment horizontal="left" vertical="center" wrapText="1"/>
    </xf>
    <xf numFmtId="0" fontId="52" fillId="2" borderId="13" xfId="0" applyFont="1" applyFill="1" applyBorder="1" applyAlignment="1">
      <alignment horizontal="left" vertical="center" wrapText="1"/>
    </xf>
    <xf numFmtId="167" fontId="58" fillId="0" borderId="15" xfId="0" applyNumberFormat="1" applyFont="1" applyFill="1" applyBorder="1" applyAlignment="1">
      <alignment horizontal="center" vertical="center" wrapText="1"/>
    </xf>
    <xf numFmtId="167" fontId="58" fillId="0" borderId="7" xfId="0" applyNumberFormat="1" applyFont="1" applyFill="1" applyBorder="1" applyAlignment="1">
      <alignment horizontal="center" vertical="center" wrapText="1"/>
    </xf>
    <xf numFmtId="167" fontId="58" fillId="0" borderId="8" xfId="0" applyNumberFormat="1" applyFont="1" applyFill="1" applyBorder="1" applyAlignment="1">
      <alignment horizontal="center" vertical="center" wrapText="1"/>
    </xf>
    <xf numFmtId="0" fontId="26" fillId="0" borderId="15" xfId="0" applyFont="1" applyBorder="1" applyAlignment="1">
      <alignment horizontal="center" vertical="center" textRotation="90" wrapText="1"/>
    </xf>
    <xf numFmtId="0" fontId="26" fillId="0" borderId="7" xfId="0" applyFont="1" applyBorder="1" applyAlignment="1">
      <alignment horizontal="center" vertical="center" textRotation="90" wrapText="1"/>
    </xf>
    <xf numFmtId="0" fontId="26" fillId="0" borderId="8" xfId="0" applyFont="1" applyBorder="1" applyAlignment="1">
      <alignment horizontal="center" vertical="center" textRotation="90" wrapText="1"/>
    </xf>
    <xf numFmtId="0" fontId="3" fillId="4" borderId="1" xfId="0" applyFont="1" applyFill="1" applyBorder="1" applyAlignment="1">
      <alignment vertical="center" wrapText="1"/>
    </xf>
    <xf numFmtId="0" fontId="1" fillId="2" borderId="14" xfId="0" applyFont="1" applyFill="1" applyBorder="1" applyAlignment="1">
      <alignment horizontal="left" wrapText="1"/>
    </xf>
    <xf numFmtId="0" fontId="0" fillId="2" borderId="2" xfId="0" applyFill="1" applyBorder="1" applyAlignment="1">
      <alignment horizontal="left" wrapText="1"/>
    </xf>
    <xf numFmtId="0" fontId="0" fillId="2" borderId="3" xfId="0" applyFill="1" applyBorder="1" applyAlignment="1">
      <alignment horizontal="left" wrapText="1"/>
    </xf>
    <xf numFmtId="14" fontId="46" fillId="0" borderId="0" xfId="0" applyNumberFormat="1" applyFont="1" applyFill="1" applyAlignment="1">
      <alignment horizontal="left" vertical="center"/>
    </xf>
    <xf numFmtId="0" fontId="3" fillId="4" borderId="4"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1" fillId="0" borderId="10" xfId="0" applyFont="1" applyBorder="1" applyAlignment="1">
      <alignment horizontal="left" vertical="center" wrapText="1"/>
    </xf>
    <xf numFmtId="0" fontId="3" fillId="4" borderId="5" xfId="0" applyFont="1" applyFill="1" applyBorder="1" applyAlignment="1">
      <alignment horizontal="center" vertical="center"/>
    </xf>
    <xf numFmtId="0" fontId="26" fillId="4" borderId="4" xfId="0" applyFont="1" applyFill="1" applyBorder="1" applyAlignment="1">
      <alignment horizontal="center" vertical="center" wrapText="1"/>
    </xf>
    <xf numFmtId="0" fontId="26" fillId="4" borderId="6" xfId="0" applyFont="1" applyFill="1" applyBorder="1" applyAlignment="1">
      <alignment horizontal="center" vertical="center" wrapText="1"/>
    </xf>
    <xf numFmtId="0" fontId="46" fillId="0" borderId="0" xfId="0" applyFont="1" applyFill="1" applyAlignment="1">
      <alignment horizontal="left" vertical="center"/>
    </xf>
    <xf numFmtId="0" fontId="12" fillId="9" borderId="9" xfId="0" applyFont="1" applyFill="1" applyBorder="1" applyAlignment="1">
      <alignment horizontal="left" vertical="center"/>
    </xf>
    <xf numFmtId="0" fontId="0" fillId="0" borderId="10" xfId="0" applyBorder="1" applyAlignment="1"/>
    <xf numFmtId="0" fontId="0" fillId="0" borderId="11" xfId="0" applyBorder="1" applyAlignment="1"/>
    <xf numFmtId="0" fontId="40" fillId="9" borderId="12" xfId="0" applyFont="1" applyFill="1" applyBorder="1" applyAlignment="1">
      <alignment vertical="center"/>
    </xf>
    <xf numFmtId="0" fontId="0" fillId="0" borderId="0" xfId="0" applyBorder="1" applyAlignment="1"/>
    <xf numFmtId="0" fontId="0" fillId="0" borderId="13" xfId="0" applyBorder="1" applyAlignment="1"/>
    <xf numFmtId="0" fontId="48" fillId="9" borderId="14" xfId="0" applyFont="1" applyFill="1" applyBorder="1" applyAlignment="1">
      <alignment horizontal="left" vertical="center"/>
    </xf>
    <xf numFmtId="0" fontId="48" fillId="9" borderId="2" xfId="0" applyFont="1" applyFill="1" applyBorder="1" applyAlignment="1"/>
    <xf numFmtId="0" fontId="48" fillId="9" borderId="3" xfId="0" applyFont="1" applyFill="1" applyBorder="1" applyAlignment="1"/>
    <xf numFmtId="0" fontId="26" fillId="4" borderId="1" xfId="0" applyFont="1" applyFill="1" applyBorder="1" applyAlignment="1">
      <alignment horizontal="center" vertical="center"/>
    </xf>
    <xf numFmtId="167" fontId="3" fillId="4" borderId="1" xfId="0" applyNumberFormat="1" applyFont="1" applyFill="1" applyBorder="1" applyAlignment="1">
      <alignment horizontal="center" vertical="center" wrapText="1"/>
    </xf>
    <xf numFmtId="0" fontId="28" fillId="4" borderId="46" xfId="0" applyFont="1" applyFill="1" applyBorder="1" applyAlignment="1">
      <alignment horizontal="center" vertical="center"/>
    </xf>
    <xf numFmtId="0" fontId="28" fillId="4" borderId="47" xfId="0" applyFont="1" applyFill="1" applyBorder="1" applyAlignment="1">
      <alignment horizontal="center" vertical="center"/>
    </xf>
    <xf numFmtId="0" fontId="15" fillId="2" borderId="14" xfId="0" applyFont="1" applyFill="1" applyBorder="1" applyAlignment="1">
      <alignment horizontal="left" vertical="center" wrapText="1"/>
    </xf>
    <xf numFmtId="0" fontId="15" fillId="2" borderId="2" xfId="0" applyFont="1" applyFill="1" applyBorder="1" applyAlignment="1">
      <alignment horizontal="left" vertical="center" wrapText="1"/>
    </xf>
    <xf numFmtId="0" fontId="15" fillId="2" borderId="3" xfId="0" applyFont="1" applyFill="1" applyBorder="1" applyAlignment="1">
      <alignment horizontal="left" vertical="center" wrapText="1"/>
    </xf>
    <xf numFmtId="165" fontId="46" fillId="0" borderId="30" xfId="0" applyNumberFormat="1" applyFont="1" applyBorder="1" applyAlignment="1">
      <alignment horizontal="center" vertical="center"/>
    </xf>
    <xf numFmtId="165" fontId="46" fillId="0" borderId="50" xfId="0" applyNumberFormat="1" applyFont="1" applyBorder="1" applyAlignment="1">
      <alignment horizontal="center" vertical="center"/>
    </xf>
    <xf numFmtId="165" fontId="46" fillId="0" borderId="12" xfId="0" applyNumberFormat="1" applyFont="1" applyBorder="1" applyAlignment="1">
      <alignment horizontal="center" vertical="center"/>
    </xf>
    <xf numFmtId="165" fontId="46" fillId="0" borderId="13" xfId="0" applyNumberFormat="1" applyFont="1" applyBorder="1" applyAlignment="1">
      <alignment horizontal="center" vertical="center"/>
    </xf>
    <xf numFmtId="165" fontId="46" fillId="0" borderId="14" xfId="0" applyNumberFormat="1" applyFont="1" applyBorder="1" applyAlignment="1">
      <alignment horizontal="center" vertical="center"/>
    </xf>
    <xf numFmtId="165" fontId="46" fillId="0" borderId="3" xfId="0" applyNumberFormat="1" applyFont="1" applyBorder="1" applyAlignment="1">
      <alignment horizontal="center" vertical="center"/>
    </xf>
    <xf numFmtId="0" fontId="28" fillId="4" borderId="48" xfId="0" applyFont="1" applyFill="1" applyBorder="1" applyAlignment="1">
      <alignment horizontal="center" vertical="center"/>
    </xf>
    <xf numFmtId="0" fontId="28" fillId="4" borderId="49" xfId="0" applyFont="1" applyFill="1" applyBorder="1" applyAlignment="1">
      <alignment horizontal="center" vertical="center"/>
    </xf>
    <xf numFmtId="0" fontId="28" fillId="4" borderId="53" xfId="0" applyFont="1" applyFill="1" applyBorder="1" applyAlignment="1">
      <alignment horizontal="center" vertical="center"/>
    </xf>
    <xf numFmtId="0" fontId="28" fillId="4" borderId="54" xfId="0" applyFont="1" applyFill="1" applyBorder="1" applyAlignment="1">
      <alignment horizontal="center" vertical="center"/>
    </xf>
    <xf numFmtId="0" fontId="1" fillId="0" borderId="55" xfId="0" applyFont="1" applyBorder="1" applyAlignment="1">
      <alignment horizontal="center" vertical="center" wrapText="1"/>
    </xf>
    <xf numFmtId="0" fontId="1" fillId="0" borderId="20" xfId="0" applyFont="1" applyBorder="1" applyAlignment="1">
      <alignment horizontal="center" vertical="center" wrapText="1"/>
    </xf>
    <xf numFmtId="0" fontId="0" fillId="0" borderId="56" xfId="0" applyBorder="1" applyAlignment="1">
      <alignment horizontal="center" vertical="center" wrapText="1"/>
    </xf>
    <xf numFmtId="0" fontId="0" fillId="0" borderId="57" xfId="0" applyBorder="1" applyAlignment="1">
      <alignment horizontal="center" vertical="center" wrapText="1"/>
    </xf>
    <xf numFmtId="0" fontId="1" fillId="0" borderId="4" xfId="0" applyFont="1" applyBorder="1" applyAlignment="1">
      <alignment horizontal="center" vertical="center"/>
    </xf>
    <xf numFmtId="0" fontId="1" fillId="0" borderId="6" xfId="0" applyFont="1" applyBorder="1" applyAlignment="1">
      <alignment horizontal="center" vertical="center"/>
    </xf>
    <xf numFmtId="9" fontId="1" fillId="0" borderId="44" xfId="0" applyNumberFormat="1" applyFont="1" applyBorder="1" applyAlignment="1">
      <alignment horizontal="center" vertical="center" wrapText="1"/>
    </xf>
    <xf numFmtId="9" fontId="1" fillId="0" borderId="8" xfId="0" applyNumberFormat="1" applyFont="1" applyBorder="1" applyAlignment="1">
      <alignment horizontal="center" vertical="center" wrapText="1"/>
    </xf>
    <xf numFmtId="0" fontId="0" fillId="0" borderId="31" xfId="0" applyBorder="1" applyAlignment="1">
      <alignment horizontal="center" vertical="center" wrapText="1"/>
    </xf>
    <xf numFmtId="0" fontId="0" fillId="0" borderId="17" xfId="0" applyBorder="1" applyAlignment="1">
      <alignment horizontal="center" vertical="center" wrapText="1"/>
    </xf>
    <xf numFmtId="0" fontId="23" fillId="6" borderId="31" xfId="0" applyFont="1" applyFill="1" applyBorder="1" applyAlignment="1">
      <alignment horizontal="center" vertical="center" textRotation="90"/>
    </xf>
    <xf numFmtId="0" fontId="23" fillId="6" borderId="29" xfId="0" applyFont="1" applyFill="1" applyBorder="1" applyAlignment="1">
      <alignment horizontal="center" vertical="center" textRotation="90"/>
    </xf>
    <xf numFmtId="165" fontId="46" fillId="0" borderId="23" xfId="0" applyNumberFormat="1" applyFont="1" applyBorder="1" applyAlignment="1">
      <alignment horizontal="center" vertical="center"/>
    </xf>
    <xf numFmtId="165" fontId="46" fillId="0" borderId="24" xfId="0" applyNumberFormat="1" applyFont="1" applyBorder="1" applyAlignment="1">
      <alignment horizontal="center" vertical="center"/>
    </xf>
    <xf numFmtId="165" fontId="46" fillId="0" borderId="52" xfId="0" applyNumberFormat="1" applyFont="1" applyBorder="1" applyAlignment="1">
      <alignment horizontal="center" vertical="center"/>
    </xf>
    <xf numFmtId="0" fontId="0" fillId="0" borderId="28" xfId="0" applyBorder="1" applyAlignment="1">
      <alignment horizontal="center" vertical="center" wrapText="1"/>
    </xf>
    <xf numFmtId="0" fontId="0" fillId="0" borderId="21" xfId="0" applyBorder="1" applyAlignment="1">
      <alignment horizontal="center" vertical="center" wrapText="1"/>
    </xf>
    <xf numFmtId="0" fontId="23" fillId="5" borderId="23" xfId="0" applyFont="1" applyFill="1" applyBorder="1" applyAlignment="1">
      <alignment horizontal="center" vertical="center" textRotation="90"/>
    </xf>
    <xf numFmtId="0" fontId="23" fillId="5" borderId="24" xfId="0" applyFont="1" applyFill="1" applyBorder="1" applyAlignment="1">
      <alignment horizontal="center" vertical="center" textRotation="90"/>
    </xf>
    <xf numFmtId="0" fontId="23" fillId="5" borderId="25" xfId="0" applyFont="1" applyFill="1" applyBorder="1" applyAlignment="1">
      <alignment horizontal="center" vertical="center" textRotation="90"/>
    </xf>
    <xf numFmtId="0" fontId="1" fillId="0" borderId="23" xfId="0" applyFont="1" applyBorder="1" applyAlignment="1">
      <alignment horizontal="left" vertical="center" wrapText="1"/>
    </xf>
    <xf numFmtId="0" fontId="0" fillId="0" borderId="25" xfId="0" applyBorder="1" applyAlignment="1">
      <alignment horizontal="left" vertical="center" wrapText="1"/>
    </xf>
    <xf numFmtId="0" fontId="0" fillId="0" borderId="23" xfId="0" applyBorder="1" applyAlignment="1">
      <alignment horizontal="left" vertical="center" wrapText="1"/>
    </xf>
    <xf numFmtId="9" fontId="0" fillId="0" borderId="26" xfId="0" applyNumberFormat="1" applyBorder="1" applyAlignment="1">
      <alignment horizontal="center" vertical="center" wrapText="1"/>
    </xf>
    <xf numFmtId="9" fontId="0" fillId="0" borderId="27" xfId="0" applyNumberFormat="1" applyBorder="1" applyAlignment="1">
      <alignment horizontal="center" vertical="center" wrapText="1"/>
    </xf>
    <xf numFmtId="0" fontId="28" fillId="4" borderId="1" xfId="0" applyFont="1" applyFill="1" applyBorder="1" applyAlignment="1">
      <alignment horizontal="center" vertical="center"/>
    </xf>
    <xf numFmtId="0" fontId="28" fillId="4" borderId="18" xfId="0" applyFont="1" applyFill="1" applyBorder="1" applyAlignment="1">
      <alignment horizontal="center" vertical="center"/>
    </xf>
    <xf numFmtId="0" fontId="28" fillId="4" borderId="20" xfId="0" applyFont="1" applyFill="1" applyBorder="1" applyAlignment="1">
      <alignment horizontal="center" vertical="center"/>
    </xf>
    <xf numFmtId="0" fontId="28" fillId="4" borderId="19" xfId="0" applyFont="1" applyFill="1" applyBorder="1" applyAlignment="1">
      <alignment horizontal="center" vertical="center"/>
    </xf>
    <xf numFmtId="9" fontId="1" fillId="0" borderId="23" xfId="0" applyNumberFormat="1" applyFont="1" applyBorder="1" applyAlignment="1">
      <alignment horizontal="center" vertical="center" wrapText="1"/>
    </xf>
    <xf numFmtId="9" fontId="1" fillId="0" borderId="25" xfId="0" applyNumberFormat="1" applyFont="1" applyBorder="1" applyAlignment="1">
      <alignment horizontal="center" vertical="center" wrapText="1"/>
    </xf>
    <xf numFmtId="9" fontId="1" fillId="0" borderId="24" xfId="0" applyNumberFormat="1" applyFont="1" applyBorder="1" applyAlignment="1">
      <alignment horizontal="center" vertical="center" wrapText="1"/>
    </xf>
    <xf numFmtId="9" fontId="1" fillId="0" borderId="15" xfId="0" applyNumberFormat="1" applyFont="1" applyBorder="1" applyAlignment="1">
      <alignment horizontal="center" vertical="center" wrapText="1"/>
    </xf>
    <xf numFmtId="9" fontId="1" fillId="0" borderId="43" xfId="0" applyNumberFormat="1" applyFont="1" applyBorder="1" applyAlignment="1">
      <alignment horizontal="center" vertical="center" wrapText="1"/>
    </xf>
    <xf numFmtId="9" fontId="0" fillId="0" borderId="22" xfId="0" applyNumberFormat="1" applyBorder="1" applyAlignment="1">
      <alignment horizontal="center" vertical="center" wrapText="1"/>
    </xf>
    <xf numFmtId="0" fontId="1" fillId="0" borderId="79" xfId="0" applyFont="1" applyBorder="1" applyAlignment="1">
      <alignment horizontal="center" vertical="center"/>
    </xf>
    <xf numFmtId="0" fontId="1" fillId="0" borderId="73" xfId="0" applyFont="1" applyBorder="1" applyAlignment="1">
      <alignment horizontal="center" vertical="center"/>
    </xf>
    <xf numFmtId="0" fontId="73" fillId="15" borderId="0" xfId="0" applyFont="1" applyFill="1" applyAlignment="1">
      <alignment horizontal="center" vertical="center"/>
    </xf>
    <xf numFmtId="0" fontId="1" fillId="0" borderId="71" xfId="0" applyFont="1" applyBorder="1" applyAlignment="1">
      <alignment horizontal="center" vertical="center"/>
    </xf>
    <xf numFmtId="0" fontId="1" fillId="0" borderId="72" xfId="0" applyFont="1" applyBorder="1" applyAlignment="1">
      <alignment horizontal="center" vertical="center"/>
    </xf>
    <xf numFmtId="0" fontId="75" fillId="15" borderId="69" xfId="0" applyFont="1" applyFill="1" applyBorder="1" applyAlignment="1">
      <alignment horizontal="center" vertical="center" wrapText="1"/>
    </xf>
    <xf numFmtId="0" fontId="75" fillId="15" borderId="84" xfId="0" applyFont="1" applyFill="1" applyBorder="1" applyAlignment="1">
      <alignment horizontal="center" vertical="center" wrapText="1"/>
    </xf>
    <xf numFmtId="0" fontId="1" fillId="2" borderId="14" xfId="0" applyFont="1" applyFill="1" applyBorder="1" applyAlignment="1">
      <alignment horizontal="left" vertical="top"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28" fillId="4" borderId="37" xfId="0" applyFont="1" applyFill="1" applyBorder="1" applyAlignment="1">
      <alignment horizontal="center" vertical="center" wrapText="1"/>
    </xf>
    <xf numFmtId="0" fontId="28" fillId="4" borderId="35" xfId="0" applyFont="1" applyFill="1" applyBorder="1" applyAlignment="1">
      <alignment horizontal="center" vertical="center" wrapText="1"/>
    </xf>
    <xf numFmtId="0" fontId="28" fillId="4" borderId="40" xfId="0" applyFont="1" applyFill="1" applyBorder="1" applyAlignment="1">
      <alignment horizontal="center" vertical="center" wrapText="1"/>
    </xf>
    <xf numFmtId="0" fontId="31" fillId="4" borderId="33" xfId="0" applyFont="1" applyFill="1" applyBorder="1" applyAlignment="1">
      <alignment horizontal="center" vertical="center" wrapText="1"/>
    </xf>
    <xf numFmtId="0" fontId="31" fillId="4" borderId="34" xfId="0" applyFont="1" applyFill="1" applyBorder="1" applyAlignment="1">
      <alignment horizontal="center" vertical="center" wrapText="1"/>
    </xf>
    <xf numFmtId="0" fontId="18" fillId="0" borderId="38" xfId="0" applyFont="1" applyBorder="1" applyAlignment="1">
      <alignment horizontal="center" vertical="center" wrapText="1"/>
    </xf>
    <xf numFmtId="0" fontId="18" fillId="0" borderId="39" xfId="0" applyFont="1" applyBorder="1" applyAlignment="1">
      <alignment horizontal="center" vertical="center" wrapText="1"/>
    </xf>
    <xf numFmtId="165" fontId="46" fillId="0" borderId="1" xfId="0" applyNumberFormat="1" applyFont="1" applyBorder="1" applyAlignment="1">
      <alignment horizontal="center" vertical="center"/>
    </xf>
    <xf numFmtId="165" fontId="46" fillId="0" borderId="36" xfId="0" applyNumberFormat="1" applyFont="1" applyBorder="1" applyAlignment="1">
      <alignment horizontal="center" vertical="center"/>
    </xf>
    <xf numFmtId="0" fontId="18" fillId="0" borderId="1" xfId="0" applyFont="1" applyBorder="1" applyAlignment="1">
      <alignment horizontal="center" vertical="center" wrapText="1"/>
    </xf>
    <xf numFmtId="0" fontId="18" fillId="0" borderId="36" xfId="0" applyFont="1" applyBorder="1" applyAlignment="1">
      <alignment horizontal="center" vertical="center" wrapText="1"/>
    </xf>
    <xf numFmtId="165" fontId="46" fillId="0" borderId="41" xfId="0" applyNumberFormat="1" applyFont="1" applyBorder="1" applyAlignment="1">
      <alignment horizontal="center" vertical="center"/>
    </xf>
    <xf numFmtId="165" fontId="46" fillId="0" borderId="42" xfId="0" applyNumberFormat="1" applyFont="1" applyBorder="1" applyAlignment="1">
      <alignment horizontal="center" vertical="center"/>
    </xf>
    <xf numFmtId="165" fontId="46" fillId="0" borderId="14" xfId="0" applyNumberFormat="1" applyFont="1" applyBorder="1" applyAlignment="1">
      <alignment horizontal="center" vertical="center" wrapText="1"/>
    </xf>
    <xf numFmtId="165" fontId="46" fillId="0" borderId="2" xfId="0" applyNumberFormat="1" applyFont="1" applyBorder="1" applyAlignment="1">
      <alignment horizontal="center" vertical="center"/>
    </xf>
    <xf numFmtId="165" fontId="46" fillId="0" borderId="76" xfId="0" applyNumberFormat="1" applyFont="1" applyBorder="1" applyAlignment="1">
      <alignment horizontal="center" vertical="center"/>
    </xf>
    <xf numFmtId="0" fontId="28" fillId="4" borderId="15" xfId="0" applyFont="1" applyFill="1" applyBorder="1" applyAlignment="1">
      <alignment horizontal="center" vertical="center" wrapText="1"/>
    </xf>
    <xf numFmtId="0" fontId="28" fillId="4" borderId="7" xfId="0" applyFont="1" applyFill="1" applyBorder="1" applyAlignment="1">
      <alignment horizontal="center" vertical="center" wrapText="1"/>
    </xf>
    <xf numFmtId="0" fontId="28" fillId="4" borderId="8" xfId="0" applyFont="1" applyFill="1" applyBorder="1" applyAlignment="1">
      <alignment horizontal="center" vertical="center" wrapText="1"/>
    </xf>
    <xf numFmtId="165" fontId="46" fillId="0" borderId="15" xfId="0" applyNumberFormat="1" applyFont="1" applyBorder="1" applyAlignment="1">
      <alignment horizontal="center" vertical="center"/>
    </xf>
    <xf numFmtId="165" fontId="58" fillId="0" borderId="0" xfId="0" applyNumberFormat="1" applyFont="1" applyBorder="1" applyAlignment="1">
      <alignment horizontal="center" vertical="center"/>
    </xf>
    <xf numFmtId="165" fontId="46" fillId="0" borderId="0" xfId="0" applyNumberFormat="1" applyFont="1" applyBorder="1" applyAlignment="1">
      <alignment horizontal="center" vertical="center"/>
    </xf>
    <xf numFmtId="165" fontId="46" fillId="0" borderId="63" xfId="0" applyNumberFormat="1" applyFont="1" applyBorder="1" applyAlignment="1">
      <alignment horizontal="center" vertical="center"/>
    </xf>
    <xf numFmtId="0" fontId="28" fillId="4" borderId="64" xfId="0" applyFont="1" applyFill="1" applyBorder="1" applyAlignment="1">
      <alignment horizontal="center" vertical="center" wrapText="1"/>
    </xf>
    <xf numFmtId="165" fontId="46" fillId="0" borderId="65" xfId="0" applyNumberFormat="1" applyFont="1" applyBorder="1" applyAlignment="1">
      <alignment horizontal="center" vertical="center"/>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80" xfId="0" applyFont="1" applyBorder="1" applyAlignment="1">
      <alignment horizontal="center" vertical="center" wrapText="1"/>
    </xf>
    <xf numFmtId="0" fontId="72" fillId="13" borderId="4" xfId="0" applyFont="1" applyFill="1" applyBorder="1" applyAlignment="1">
      <alignment horizontal="center" vertical="center" wrapText="1"/>
    </xf>
    <xf numFmtId="0" fontId="72" fillId="13" borderId="6" xfId="0" applyFont="1" applyFill="1" applyBorder="1" applyAlignment="1">
      <alignment horizontal="center" vertical="center" wrapText="1"/>
    </xf>
    <xf numFmtId="0" fontId="66" fillId="0" borderId="0" xfId="0" applyFont="1" applyAlignment="1">
      <alignment horizontal="center" vertical="center"/>
    </xf>
    <xf numFmtId="0" fontId="69" fillId="11" borderId="69" xfId="0" applyFont="1" applyFill="1" applyBorder="1" applyAlignment="1">
      <alignment horizontal="center" vertical="center" wrapText="1"/>
    </xf>
    <xf numFmtId="0" fontId="69" fillId="11" borderId="66" xfId="0" applyFont="1" applyFill="1" applyBorder="1" applyAlignment="1">
      <alignment horizontal="center" vertical="center" wrapText="1"/>
    </xf>
    <xf numFmtId="0" fontId="69" fillId="11" borderId="70" xfId="0" applyFont="1" applyFill="1" applyBorder="1" applyAlignment="1">
      <alignment horizontal="center" vertical="center" wrapText="1"/>
    </xf>
    <xf numFmtId="0" fontId="69" fillId="11" borderId="67" xfId="0" applyFont="1" applyFill="1" applyBorder="1" applyAlignment="1">
      <alignment horizontal="center" vertical="center" wrapText="1"/>
    </xf>
    <xf numFmtId="0" fontId="1" fillId="2" borderId="13" xfId="0" applyFont="1" applyFill="1" applyBorder="1" applyAlignment="1">
      <alignment horizontal="left" vertical="center" wrapText="1"/>
    </xf>
    <xf numFmtId="0" fontId="3" fillId="4" borderId="9"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14" xfId="0" applyFont="1" applyFill="1" applyBorder="1" applyAlignment="1">
      <alignment horizontal="center" vertical="center"/>
    </xf>
    <xf numFmtId="0" fontId="3" fillId="4" borderId="3" xfId="0" applyFont="1" applyFill="1" applyBorder="1" applyAlignment="1">
      <alignment horizontal="center" vertical="center"/>
    </xf>
    <xf numFmtId="0" fontId="74" fillId="0" borderId="1" xfId="0" applyFont="1" applyBorder="1" applyAlignment="1">
      <alignment horizontal="center" vertical="center" wrapText="1"/>
    </xf>
    <xf numFmtId="0" fontId="28" fillId="10" borderId="1" xfId="0" applyFont="1" applyFill="1" applyBorder="1" applyAlignment="1">
      <alignment horizontal="center" vertical="center" wrapText="1"/>
    </xf>
    <xf numFmtId="0" fontId="28" fillId="4" borderId="59" xfId="0" applyFont="1" applyFill="1" applyBorder="1" applyAlignment="1">
      <alignment horizontal="center" vertical="center"/>
    </xf>
    <xf numFmtId="0" fontId="28" fillId="4" borderId="60" xfId="0" applyFont="1" applyFill="1" applyBorder="1" applyAlignment="1">
      <alignment horizontal="center" vertical="center"/>
    </xf>
    <xf numFmtId="0" fontId="1" fillId="4" borderId="58"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0" borderId="1" xfId="0" applyFont="1" applyBorder="1" applyAlignment="1">
      <alignment horizontal="center" vertical="center"/>
    </xf>
    <xf numFmtId="0" fontId="28" fillId="10" borderId="8" xfId="0" applyFont="1" applyFill="1" applyBorder="1" applyAlignment="1">
      <alignment horizontal="center" vertical="center" wrapText="1"/>
    </xf>
    <xf numFmtId="0" fontId="2" fillId="0" borderId="1" xfId="2" applyNumberFormat="1" applyFont="1" applyBorder="1" applyAlignment="1">
      <alignment horizontal="center" vertical="center" wrapText="1"/>
    </xf>
    <xf numFmtId="0" fontId="79" fillId="0" borderId="1" xfId="0" applyNumberFormat="1" applyFont="1" applyFill="1" applyBorder="1" applyAlignment="1" applyProtection="1">
      <alignment horizontal="center" wrapText="1"/>
    </xf>
    <xf numFmtId="170" fontId="80" fillId="0" borderId="1" xfId="0" applyNumberFormat="1" applyFont="1" applyFill="1" applyBorder="1" applyAlignment="1" applyProtection="1">
      <alignment horizontal="center"/>
    </xf>
    <xf numFmtId="0" fontId="28" fillId="10" borderId="15" xfId="0" applyFont="1" applyFill="1" applyBorder="1" applyAlignment="1">
      <alignment horizontal="center" vertical="center" wrapText="1"/>
    </xf>
    <xf numFmtId="170" fontId="2" fillId="0" borderId="1" xfId="0" applyNumberFormat="1" applyFont="1" applyBorder="1" applyAlignment="1">
      <alignment vertical="center" wrapText="1"/>
    </xf>
    <xf numFmtId="0" fontId="2" fillId="17" borderId="8" xfId="0" applyFont="1" applyFill="1" applyBorder="1" applyAlignment="1">
      <alignment horizontal="center" vertical="center" wrapText="1"/>
    </xf>
    <xf numFmtId="170" fontId="65" fillId="0" borderId="1" xfId="0" applyNumberFormat="1" applyFont="1" applyBorder="1" applyAlignment="1">
      <alignment vertical="center"/>
    </xf>
    <xf numFmtId="0" fontId="83" fillId="0" borderId="0" xfId="0" applyFont="1" applyBorder="1" applyAlignment="1">
      <alignment horizontal="left" vertical="center" wrapText="1"/>
    </xf>
    <xf numFmtId="0" fontId="28" fillId="4" borderId="12" xfId="0" applyFont="1" applyFill="1" applyBorder="1" applyAlignment="1">
      <alignment horizontal="center" vertical="center"/>
    </xf>
    <xf numFmtId="0" fontId="28" fillId="4" borderId="0" xfId="0" applyFont="1" applyFill="1" applyBorder="1" applyAlignment="1">
      <alignment horizontal="center" vertical="center"/>
    </xf>
    <xf numFmtId="0" fontId="1" fillId="0" borderId="12" xfId="0" applyFont="1" applyBorder="1" applyAlignment="1">
      <alignment horizontal="center" vertical="center" wrapText="1"/>
    </xf>
    <xf numFmtId="0" fontId="1" fillId="0" borderId="0" xfId="0" applyFont="1" applyBorder="1" applyAlignment="1">
      <alignment horizontal="center" vertical="center" wrapText="1"/>
    </xf>
    <xf numFmtId="0" fontId="28" fillId="10" borderId="8" xfId="0" applyFont="1" applyFill="1" applyBorder="1" applyAlignment="1">
      <alignment horizontal="left" vertical="center" wrapText="1"/>
    </xf>
    <xf numFmtId="0" fontId="2" fillId="17" borderId="1" xfId="0" applyFont="1" applyFill="1" applyBorder="1" applyAlignment="1">
      <alignment horizontal="center" vertical="center" wrapText="1"/>
    </xf>
  </cellXfs>
  <cellStyles count="3">
    <cellStyle name="Euro" xfId="1" xr:uid="{00000000-0005-0000-0000-000000000000}"/>
    <cellStyle name="Milliers" xfId="2" builtinId="3"/>
    <cellStyle name="Normal" xfId="0" builtinId="0"/>
  </cellStyles>
  <dxfs count="0"/>
  <tableStyles count="0" defaultTableStyle="TableStyleMedium9" defaultPivotStyle="PivotStyleLight16"/>
  <colors>
    <mruColors>
      <color rgb="FFCCCCFF"/>
      <color rgb="FFF3EAFF"/>
      <color rgb="FF0000FF"/>
      <color rgb="FFE4DF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370117</xdr:colOff>
      <xdr:row>2</xdr:row>
      <xdr:rowOff>723900</xdr:rowOff>
    </xdr:to>
    <xdr:pic>
      <xdr:nvPicPr>
        <xdr:cNvPr id="19" name="Image 18">
          <a:extLst>
            <a:ext uri="{FF2B5EF4-FFF2-40B4-BE49-F238E27FC236}">
              <a16:creationId xmlns:a16="http://schemas.microsoft.com/office/drawing/2014/main" id="{5E8C9B81-AB5C-4FFA-92E1-C395A4C430BE}"/>
            </a:ext>
          </a:extLst>
        </xdr:cNvPr>
        <xdr:cNvPicPr>
          <a:picLocks noChangeAspect="1"/>
        </xdr:cNvPicPr>
      </xdr:nvPicPr>
      <xdr:blipFill>
        <a:blip xmlns:r="http://schemas.openxmlformats.org/officeDocument/2006/relationships" r:embed="rId1"/>
        <a:stretch>
          <a:fillRect/>
        </a:stretch>
      </xdr:blipFill>
      <xdr:spPr>
        <a:xfrm>
          <a:off x="0" y="0"/>
          <a:ext cx="1894117" cy="1047750"/>
        </a:xfrm>
        <a:prstGeom prst="rect">
          <a:avLst/>
        </a:prstGeom>
      </xdr:spPr>
    </xdr:pic>
    <xdr:clientData/>
  </xdr:twoCellAnchor>
  <xdr:twoCellAnchor editAs="oneCell">
    <xdr:from>
      <xdr:col>0</xdr:col>
      <xdr:colOff>0</xdr:colOff>
      <xdr:row>0</xdr:row>
      <xdr:rowOff>0</xdr:rowOff>
    </xdr:from>
    <xdr:to>
      <xdr:col>2</xdr:col>
      <xdr:colOff>370117</xdr:colOff>
      <xdr:row>2</xdr:row>
      <xdr:rowOff>723900</xdr:rowOff>
    </xdr:to>
    <xdr:pic>
      <xdr:nvPicPr>
        <xdr:cNvPr id="20" name="Image 19">
          <a:extLst>
            <a:ext uri="{FF2B5EF4-FFF2-40B4-BE49-F238E27FC236}">
              <a16:creationId xmlns:a16="http://schemas.microsoft.com/office/drawing/2014/main" id="{E1057E79-A669-4AAB-8941-371642CA494D}"/>
            </a:ext>
          </a:extLst>
        </xdr:cNvPr>
        <xdr:cNvPicPr>
          <a:picLocks noChangeAspect="1"/>
        </xdr:cNvPicPr>
      </xdr:nvPicPr>
      <xdr:blipFill>
        <a:blip xmlns:r="http://schemas.openxmlformats.org/officeDocument/2006/relationships" r:embed="rId1"/>
        <a:stretch>
          <a:fillRect/>
        </a:stretch>
      </xdr:blipFill>
      <xdr:spPr>
        <a:xfrm>
          <a:off x="0" y="0"/>
          <a:ext cx="1894117" cy="1047750"/>
        </a:xfrm>
        <a:prstGeom prst="rect">
          <a:avLst/>
        </a:prstGeom>
      </xdr:spPr>
    </xdr:pic>
    <xdr:clientData/>
  </xdr:twoCellAnchor>
  <xdr:twoCellAnchor editAs="oneCell">
    <xdr:from>
      <xdr:col>0</xdr:col>
      <xdr:colOff>0</xdr:colOff>
      <xdr:row>20</xdr:row>
      <xdr:rowOff>0</xdr:rowOff>
    </xdr:from>
    <xdr:to>
      <xdr:col>2</xdr:col>
      <xdr:colOff>260371</xdr:colOff>
      <xdr:row>22</xdr:row>
      <xdr:rowOff>66618</xdr:rowOff>
    </xdr:to>
    <xdr:pic>
      <xdr:nvPicPr>
        <xdr:cNvPr id="38" name="Image 37">
          <a:extLst>
            <a:ext uri="{FF2B5EF4-FFF2-40B4-BE49-F238E27FC236}">
              <a16:creationId xmlns:a16="http://schemas.microsoft.com/office/drawing/2014/main" id="{D9594859-8F33-4D51-A6B4-BC42B2747CF1}"/>
            </a:ext>
          </a:extLst>
        </xdr:cNvPr>
        <xdr:cNvPicPr>
          <a:picLocks noChangeAspect="1"/>
        </xdr:cNvPicPr>
      </xdr:nvPicPr>
      <xdr:blipFill>
        <a:blip xmlns:r="http://schemas.openxmlformats.org/officeDocument/2006/relationships" r:embed="rId2"/>
        <a:stretch>
          <a:fillRect/>
        </a:stretch>
      </xdr:blipFill>
      <xdr:spPr>
        <a:xfrm>
          <a:off x="0" y="9467850"/>
          <a:ext cx="1784371" cy="45714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29</xdr:row>
      <xdr:rowOff>0</xdr:rowOff>
    </xdr:from>
    <xdr:to>
      <xdr:col>1</xdr:col>
      <xdr:colOff>450627</xdr:colOff>
      <xdr:row>31</xdr:row>
      <xdr:rowOff>104717</xdr:rowOff>
    </xdr:to>
    <xdr:pic>
      <xdr:nvPicPr>
        <xdr:cNvPr id="2" name="Image 1">
          <a:extLst>
            <a:ext uri="{FF2B5EF4-FFF2-40B4-BE49-F238E27FC236}">
              <a16:creationId xmlns:a16="http://schemas.microsoft.com/office/drawing/2014/main" id="{6381D994-48D0-4694-88DD-E93EEC0315AB}"/>
            </a:ext>
          </a:extLst>
        </xdr:cNvPr>
        <xdr:cNvPicPr>
          <a:picLocks noChangeAspect="1"/>
        </xdr:cNvPicPr>
      </xdr:nvPicPr>
      <xdr:blipFill>
        <a:blip xmlns:r="http://schemas.openxmlformats.org/officeDocument/2006/relationships" r:embed="rId1"/>
        <a:stretch>
          <a:fillRect/>
        </a:stretch>
      </xdr:blipFill>
      <xdr:spPr>
        <a:xfrm>
          <a:off x="0" y="7724775"/>
          <a:ext cx="1784127" cy="45714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37</xdr:row>
      <xdr:rowOff>0</xdr:rowOff>
    </xdr:from>
    <xdr:to>
      <xdr:col>0</xdr:col>
      <xdr:colOff>1784127</xdr:colOff>
      <xdr:row>39</xdr:row>
      <xdr:rowOff>103357</xdr:rowOff>
    </xdr:to>
    <xdr:pic>
      <xdr:nvPicPr>
        <xdr:cNvPr id="2" name="Image 1">
          <a:extLst>
            <a:ext uri="{FF2B5EF4-FFF2-40B4-BE49-F238E27FC236}">
              <a16:creationId xmlns:a16="http://schemas.microsoft.com/office/drawing/2014/main" id="{3B6186DD-D21D-4D55-B913-502604BDE680}"/>
            </a:ext>
          </a:extLst>
        </xdr:cNvPr>
        <xdr:cNvPicPr>
          <a:picLocks noChangeAspect="1"/>
        </xdr:cNvPicPr>
      </xdr:nvPicPr>
      <xdr:blipFill>
        <a:blip xmlns:r="http://schemas.openxmlformats.org/officeDocument/2006/relationships" r:embed="rId1"/>
        <a:stretch>
          <a:fillRect/>
        </a:stretch>
      </xdr:blipFill>
      <xdr:spPr>
        <a:xfrm>
          <a:off x="0" y="9075964"/>
          <a:ext cx="1784127" cy="45714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32</xdr:row>
      <xdr:rowOff>84667</xdr:rowOff>
    </xdr:from>
    <xdr:to>
      <xdr:col>1</xdr:col>
      <xdr:colOff>1424294</xdr:colOff>
      <xdr:row>35</xdr:row>
      <xdr:rowOff>33810</xdr:rowOff>
    </xdr:to>
    <xdr:pic>
      <xdr:nvPicPr>
        <xdr:cNvPr id="2" name="Image 1">
          <a:extLst>
            <a:ext uri="{FF2B5EF4-FFF2-40B4-BE49-F238E27FC236}">
              <a16:creationId xmlns:a16="http://schemas.microsoft.com/office/drawing/2014/main" id="{D0924922-EAA4-4EC9-9C5F-356EFB619FE4}"/>
            </a:ext>
          </a:extLst>
        </xdr:cNvPr>
        <xdr:cNvPicPr>
          <a:picLocks noChangeAspect="1"/>
        </xdr:cNvPicPr>
      </xdr:nvPicPr>
      <xdr:blipFill>
        <a:blip xmlns:r="http://schemas.openxmlformats.org/officeDocument/2006/relationships" r:embed="rId1"/>
        <a:stretch>
          <a:fillRect/>
        </a:stretch>
      </xdr:blipFill>
      <xdr:spPr>
        <a:xfrm>
          <a:off x="0" y="10488084"/>
          <a:ext cx="1784127" cy="45714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52</xdr:row>
      <xdr:rowOff>0</xdr:rowOff>
    </xdr:from>
    <xdr:to>
      <xdr:col>1</xdr:col>
      <xdr:colOff>986355</xdr:colOff>
      <xdr:row>54</xdr:row>
      <xdr:rowOff>109798</xdr:rowOff>
    </xdr:to>
    <xdr:pic>
      <xdr:nvPicPr>
        <xdr:cNvPr id="2" name="Image 1">
          <a:extLst>
            <a:ext uri="{FF2B5EF4-FFF2-40B4-BE49-F238E27FC236}">
              <a16:creationId xmlns:a16="http://schemas.microsoft.com/office/drawing/2014/main" id="{72AAB7EF-A3D7-4CDD-AE18-B2CB5773768F}"/>
            </a:ext>
          </a:extLst>
        </xdr:cNvPr>
        <xdr:cNvPicPr>
          <a:picLocks noChangeAspect="1"/>
        </xdr:cNvPicPr>
      </xdr:nvPicPr>
      <xdr:blipFill>
        <a:blip xmlns:r="http://schemas.openxmlformats.org/officeDocument/2006/relationships" r:embed="rId1"/>
        <a:stretch>
          <a:fillRect/>
        </a:stretch>
      </xdr:blipFill>
      <xdr:spPr>
        <a:xfrm>
          <a:off x="0" y="9609667"/>
          <a:ext cx="1784127" cy="45714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22</xdr:row>
      <xdr:rowOff>9525</xdr:rowOff>
    </xdr:from>
    <xdr:to>
      <xdr:col>1</xdr:col>
      <xdr:colOff>155352</xdr:colOff>
      <xdr:row>24</xdr:row>
      <xdr:rowOff>85668</xdr:rowOff>
    </xdr:to>
    <xdr:pic>
      <xdr:nvPicPr>
        <xdr:cNvPr id="3" name="Image 2">
          <a:extLst>
            <a:ext uri="{FF2B5EF4-FFF2-40B4-BE49-F238E27FC236}">
              <a16:creationId xmlns:a16="http://schemas.microsoft.com/office/drawing/2014/main" id="{78BE9778-CC22-4582-9EBF-2F8EB22793F2}"/>
            </a:ext>
          </a:extLst>
        </xdr:cNvPr>
        <xdr:cNvPicPr>
          <a:picLocks noChangeAspect="1"/>
        </xdr:cNvPicPr>
      </xdr:nvPicPr>
      <xdr:blipFill>
        <a:blip xmlns:r="http://schemas.openxmlformats.org/officeDocument/2006/relationships" r:embed="rId1"/>
        <a:stretch>
          <a:fillRect/>
        </a:stretch>
      </xdr:blipFill>
      <xdr:spPr>
        <a:xfrm>
          <a:off x="0" y="8382000"/>
          <a:ext cx="1784127" cy="457143"/>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33</xdr:row>
      <xdr:rowOff>81643</xdr:rowOff>
    </xdr:from>
    <xdr:to>
      <xdr:col>0</xdr:col>
      <xdr:colOff>1784127</xdr:colOff>
      <xdr:row>36</xdr:row>
      <xdr:rowOff>21715</xdr:rowOff>
    </xdr:to>
    <xdr:pic>
      <xdr:nvPicPr>
        <xdr:cNvPr id="2" name="Image 1">
          <a:extLst>
            <a:ext uri="{FF2B5EF4-FFF2-40B4-BE49-F238E27FC236}">
              <a16:creationId xmlns:a16="http://schemas.microsoft.com/office/drawing/2014/main" id="{C8113056-3D00-4A46-BB62-BDDF20E8EBDB}"/>
            </a:ext>
          </a:extLst>
        </xdr:cNvPr>
        <xdr:cNvPicPr>
          <a:picLocks noChangeAspect="1"/>
        </xdr:cNvPicPr>
      </xdr:nvPicPr>
      <xdr:blipFill>
        <a:blip xmlns:r="http://schemas.openxmlformats.org/officeDocument/2006/relationships" r:embed="rId1"/>
        <a:stretch>
          <a:fillRect/>
        </a:stretch>
      </xdr:blipFill>
      <xdr:spPr>
        <a:xfrm>
          <a:off x="0" y="10042072"/>
          <a:ext cx="1784127" cy="457143"/>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40</xdr:row>
      <xdr:rowOff>56029</xdr:rowOff>
    </xdr:from>
    <xdr:to>
      <xdr:col>3</xdr:col>
      <xdr:colOff>128458</xdr:colOff>
      <xdr:row>43</xdr:row>
      <xdr:rowOff>8908</xdr:rowOff>
    </xdr:to>
    <xdr:pic>
      <xdr:nvPicPr>
        <xdr:cNvPr id="2" name="Image 1">
          <a:extLst>
            <a:ext uri="{FF2B5EF4-FFF2-40B4-BE49-F238E27FC236}">
              <a16:creationId xmlns:a16="http://schemas.microsoft.com/office/drawing/2014/main" id="{3EC052F1-5F0E-419A-9E4B-6430BEC3F071}"/>
            </a:ext>
          </a:extLst>
        </xdr:cNvPr>
        <xdr:cNvPicPr>
          <a:picLocks noChangeAspect="1"/>
        </xdr:cNvPicPr>
      </xdr:nvPicPr>
      <xdr:blipFill>
        <a:blip xmlns:r="http://schemas.openxmlformats.org/officeDocument/2006/relationships" r:embed="rId1"/>
        <a:stretch>
          <a:fillRect/>
        </a:stretch>
      </xdr:blipFill>
      <xdr:spPr>
        <a:xfrm>
          <a:off x="0" y="9054353"/>
          <a:ext cx="1784127" cy="457143"/>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47625</xdr:colOff>
      <xdr:row>28</xdr:row>
      <xdr:rowOff>130969</xdr:rowOff>
    </xdr:from>
    <xdr:to>
      <xdr:col>2</xdr:col>
      <xdr:colOff>307752</xdr:colOff>
      <xdr:row>31</xdr:row>
      <xdr:rowOff>69000</xdr:rowOff>
    </xdr:to>
    <xdr:pic>
      <xdr:nvPicPr>
        <xdr:cNvPr id="3" name="Image 2">
          <a:extLst>
            <a:ext uri="{FF2B5EF4-FFF2-40B4-BE49-F238E27FC236}">
              <a16:creationId xmlns:a16="http://schemas.microsoft.com/office/drawing/2014/main" id="{DA5E8BF7-161A-46B6-8E9A-EA040219CBDD}"/>
            </a:ext>
          </a:extLst>
        </xdr:cNvPr>
        <xdr:cNvPicPr>
          <a:picLocks noChangeAspect="1"/>
        </xdr:cNvPicPr>
      </xdr:nvPicPr>
      <xdr:blipFill>
        <a:blip xmlns:r="http://schemas.openxmlformats.org/officeDocument/2006/relationships" r:embed="rId1"/>
        <a:stretch>
          <a:fillRect/>
        </a:stretch>
      </xdr:blipFill>
      <xdr:spPr>
        <a:xfrm>
          <a:off x="47625" y="7620000"/>
          <a:ext cx="1784127" cy="4619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31</xdr:row>
      <xdr:rowOff>9525</xdr:rowOff>
    </xdr:from>
    <xdr:to>
      <xdr:col>2</xdr:col>
      <xdr:colOff>164877</xdr:colOff>
      <xdr:row>33</xdr:row>
      <xdr:rowOff>114243</xdr:rowOff>
    </xdr:to>
    <xdr:pic>
      <xdr:nvPicPr>
        <xdr:cNvPr id="2" name="Image 1">
          <a:extLst>
            <a:ext uri="{FF2B5EF4-FFF2-40B4-BE49-F238E27FC236}">
              <a16:creationId xmlns:a16="http://schemas.microsoft.com/office/drawing/2014/main" id="{EE910A7C-E000-422B-B2CE-F44139358C02}"/>
            </a:ext>
          </a:extLst>
        </xdr:cNvPr>
        <xdr:cNvPicPr>
          <a:picLocks noChangeAspect="1"/>
        </xdr:cNvPicPr>
      </xdr:nvPicPr>
      <xdr:blipFill>
        <a:blip xmlns:r="http://schemas.openxmlformats.org/officeDocument/2006/relationships" r:embed="rId1"/>
        <a:stretch>
          <a:fillRect/>
        </a:stretch>
      </xdr:blipFill>
      <xdr:spPr>
        <a:xfrm>
          <a:off x="0" y="9610725"/>
          <a:ext cx="1784127" cy="4571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15</xdr:row>
      <xdr:rowOff>0</xdr:rowOff>
    </xdr:from>
    <xdr:to>
      <xdr:col>2</xdr:col>
      <xdr:colOff>79152</xdr:colOff>
      <xdr:row>17</xdr:row>
      <xdr:rowOff>104718</xdr:rowOff>
    </xdr:to>
    <xdr:pic>
      <xdr:nvPicPr>
        <xdr:cNvPr id="2" name="Image 1">
          <a:extLst>
            <a:ext uri="{FF2B5EF4-FFF2-40B4-BE49-F238E27FC236}">
              <a16:creationId xmlns:a16="http://schemas.microsoft.com/office/drawing/2014/main" id="{C8CCF61F-9B92-40D4-8753-1A14C652D003}"/>
            </a:ext>
          </a:extLst>
        </xdr:cNvPr>
        <xdr:cNvPicPr>
          <a:picLocks noChangeAspect="1"/>
        </xdr:cNvPicPr>
      </xdr:nvPicPr>
      <xdr:blipFill>
        <a:blip xmlns:r="http://schemas.openxmlformats.org/officeDocument/2006/relationships" r:embed="rId1"/>
        <a:stretch>
          <a:fillRect/>
        </a:stretch>
      </xdr:blipFill>
      <xdr:spPr>
        <a:xfrm>
          <a:off x="0" y="4267200"/>
          <a:ext cx="1784127" cy="4571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15</xdr:row>
      <xdr:rowOff>0</xdr:rowOff>
    </xdr:from>
    <xdr:to>
      <xdr:col>2</xdr:col>
      <xdr:colOff>431577</xdr:colOff>
      <xdr:row>17</xdr:row>
      <xdr:rowOff>133293</xdr:rowOff>
    </xdr:to>
    <xdr:pic>
      <xdr:nvPicPr>
        <xdr:cNvPr id="2" name="Image 1">
          <a:extLst>
            <a:ext uri="{FF2B5EF4-FFF2-40B4-BE49-F238E27FC236}">
              <a16:creationId xmlns:a16="http://schemas.microsoft.com/office/drawing/2014/main" id="{17AAFB3A-D389-4E61-90FD-574E69C0A0B3}"/>
            </a:ext>
          </a:extLst>
        </xdr:cNvPr>
        <xdr:cNvPicPr>
          <a:picLocks noChangeAspect="1"/>
        </xdr:cNvPicPr>
      </xdr:nvPicPr>
      <xdr:blipFill>
        <a:blip xmlns:r="http://schemas.openxmlformats.org/officeDocument/2006/relationships" r:embed="rId1"/>
        <a:stretch>
          <a:fillRect/>
        </a:stretch>
      </xdr:blipFill>
      <xdr:spPr>
        <a:xfrm>
          <a:off x="0" y="4591050"/>
          <a:ext cx="1784127" cy="45714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32</xdr:row>
      <xdr:rowOff>0</xdr:rowOff>
    </xdr:from>
    <xdr:to>
      <xdr:col>3</xdr:col>
      <xdr:colOff>126777</xdr:colOff>
      <xdr:row>34</xdr:row>
      <xdr:rowOff>76143</xdr:rowOff>
    </xdr:to>
    <xdr:pic>
      <xdr:nvPicPr>
        <xdr:cNvPr id="2" name="Image 1">
          <a:extLst>
            <a:ext uri="{FF2B5EF4-FFF2-40B4-BE49-F238E27FC236}">
              <a16:creationId xmlns:a16="http://schemas.microsoft.com/office/drawing/2014/main" id="{1D2C10BE-FD2A-413D-B43F-5F7070307E69}"/>
            </a:ext>
          </a:extLst>
        </xdr:cNvPr>
        <xdr:cNvPicPr>
          <a:picLocks noChangeAspect="1"/>
        </xdr:cNvPicPr>
      </xdr:nvPicPr>
      <xdr:blipFill>
        <a:blip xmlns:r="http://schemas.openxmlformats.org/officeDocument/2006/relationships" r:embed="rId1"/>
        <a:stretch>
          <a:fillRect/>
        </a:stretch>
      </xdr:blipFill>
      <xdr:spPr>
        <a:xfrm>
          <a:off x="0" y="8325971"/>
          <a:ext cx="1784127" cy="45714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40</xdr:row>
      <xdr:rowOff>0</xdr:rowOff>
    </xdr:from>
    <xdr:to>
      <xdr:col>0</xdr:col>
      <xdr:colOff>1784127</xdr:colOff>
      <xdr:row>42</xdr:row>
      <xdr:rowOff>103357</xdr:rowOff>
    </xdr:to>
    <xdr:pic>
      <xdr:nvPicPr>
        <xdr:cNvPr id="2" name="Image 1">
          <a:extLst>
            <a:ext uri="{FF2B5EF4-FFF2-40B4-BE49-F238E27FC236}">
              <a16:creationId xmlns:a16="http://schemas.microsoft.com/office/drawing/2014/main" id="{32D8028D-3F9C-4112-BC4D-EF02EB52DE9D}"/>
            </a:ext>
          </a:extLst>
        </xdr:cNvPr>
        <xdr:cNvPicPr>
          <a:picLocks noChangeAspect="1"/>
        </xdr:cNvPicPr>
      </xdr:nvPicPr>
      <xdr:blipFill>
        <a:blip xmlns:r="http://schemas.openxmlformats.org/officeDocument/2006/relationships" r:embed="rId1"/>
        <a:stretch>
          <a:fillRect/>
        </a:stretch>
      </xdr:blipFill>
      <xdr:spPr>
        <a:xfrm>
          <a:off x="0" y="10518321"/>
          <a:ext cx="1784127" cy="45714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33</xdr:row>
      <xdr:rowOff>0</xdr:rowOff>
    </xdr:from>
    <xdr:to>
      <xdr:col>1</xdr:col>
      <xdr:colOff>349774</xdr:colOff>
      <xdr:row>35</xdr:row>
      <xdr:rowOff>143378</xdr:rowOff>
    </xdr:to>
    <xdr:pic>
      <xdr:nvPicPr>
        <xdr:cNvPr id="4" name="Image 3">
          <a:extLst>
            <a:ext uri="{FF2B5EF4-FFF2-40B4-BE49-F238E27FC236}">
              <a16:creationId xmlns:a16="http://schemas.microsoft.com/office/drawing/2014/main" id="{3AD32F47-51AD-43FF-9BC1-C15DA710F08B}"/>
            </a:ext>
          </a:extLst>
        </xdr:cNvPr>
        <xdr:cNvPicPr>
          <a:picLocks noChangeAspect="1"/>
        </xdr:cNvPicPr>
      </xdr:nvPicPr>
      <xdr:blipFill>
        <a:blip xmlns:r="http://schemas.openxmlformats.org/officeDocument/2006/relationships" r:embed="rId1"/>
        <a:stretch>
          <a:fillRect/>
        </a:stretch>
      </xdr:blipFill>
      <xdr:spPr>
        <a:xfrm>
          <a:off x="0" y="7776882"/>
          <a:ext cx="1784127" cy="45714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43</xdr:row>
      <xdr:rowOff>0</xdr:rowOff>
    </xdr:from>
    <xdr:to>
      <xdr:col>0</xdr:col>
      <xdr:colOff>1788890</xdr:colOff>
      <xdr:row>45</xdr:row>
      <xdr:rowOff>133293</xdr:rowOff>
    </xdr:to>
    <xdr:pic>
      <xdr:nvPicPr>
        <xdr:cNvPr id="2" name="Image 1">
          <a:extLst>
            <a:ext uri="{FF2B5EF4-FFF2-40B4-BE49-F238E27FC236}">
              <a16:creationId xmlns:a16="http://schemas.microsoft.com/office/drawing/2014/main" id="{8CF6F6BC-6B7A-496B-B85E-A2FDB4B72A45}"/>
            </a:ext>
          </a:extLst>
        </xdr:cNvPr>
        <xdr:cNvPicPr>
          <a:picLocks noChangeAspect="1"/>
        </xdr:cNvPicPr>
      </xdr:nvPicPr>
      <xdr:blipFill>
        <a:blip xmlns:r="http://schemas.openxmlformats.org/officeDocument/2006/relationships" r:embed="rId1"/>
        <a:stretch>
          <a:fillRect/>
        </a:stretch>
      </xdr:blipFill>
      <xdr:spPr>
        <a:xfrm>
          <a:off x="0" y="10106025"/>
          <a:ext cx="1784127" cy="45714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34</xdr:row>
      <xdr:rowOff>0</xdr:rowOff>
    </xdr:from>
    <xdr:to>
      <xdr:col>1</xdr:col>
      <xdr:colOff>145827</xdr:colOff>
      <xdr:row>36</xdr:row>
      <xdr:rowOff>76143</xdr:rowOff>
    </xdr:to>
    <xdr:pic>
      <xdr:nvPicPr>
        <xdr:cNvPr id="2" name="Image 1">
          <a:extLst>
            <a:ext uri="{FF2B5EF4-FFF2-40B4-BE49-F238E27FC236}">
              <a16:creationId xmlns:a16="http://schemas.microsoft.com/office/drawing/2014/main" id="{5F604A5F-C260-4E15-9F0C-BBA74D5FCA28}"/>
            </a:ext>
          </a:extLst>
        </xdr:cNvPr>
        <xdr:cNvPicPr>
          <a:picLocks noChangeAspect="1"/>
        </xdr:cNvPicPr>
      </xdr:nvPicPr>
      <xdr:blipFill>
        <a:blip xmlns:r="http://schemas.openxmlformats.org/officeDocument/2006/relationships" r:embed="rId1"/>
        <a:stretch>
          <a:fillRect/>
        </a:stretch>
      </xdr:blipFill>
      <xdr:spPr>
        <a:xfrm>
          <a:off x="0" y="7705725"/>
          <a:ext cx="1784127" cy="457143"/>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B9E8D-9892-4AED-91F1-79690586AE30}">
  <dimension ref="A1:H22"/>
  <sheetViews>
    <sheetView showGridLines="0" tabSelected="1" zoomScaleNormal="100" workbookViewId="0">
      <selection activeCell="A7" sqref="A7:G7"/>
    </sheetView>
  </sheetViews>
  <sheetFormatPr baseColWidth="10" defaultRowHeight="13.2" x14ac:dyDescent="0.25"/>
  <sheetData>
    <row r="1" spans="1:8" x14ac:dyDescent="0.25">
      <c r="A1" s="365" t="s">
        <v>325</v>
      </c>
      <c r="B1" s="366"/>
      <c r="C1" s="366"/>
      <c r="D1" s="366"/>
      <c r="E1" s="366"/>
      <c r="F1" s="366"/>
      <c r="G1" s="366"/>
      <c r="H1" s="366"/>
    </row>
    <row r="2" spans="1:8" x14ac:dyDescent="0.25">
      <c r="A2" s="366"/>
      <c r="B2" s="366"/>
      <c r="C2" s="366"/>
      <c r="D2" s="366"/>
      <c r="E2" s="366"/>
      <c r="F2" s="366"/>
      <c r="G2" s="366"/>
      <c r="H2" s="366"/>
    </row>
    <row r="3" spans="1:8" ht="123.75" customHeight="1" x14ac:dyDescent="0.25">
      <c r="A3" s="366"/>
      <c r="B3" s="366"/>
      <c r="C3" s="366"/>
      <c r="D3" s="366"/>
      <c r="E3" s="366"/>
      <c r="F3" s="366"/>
      <c r="G3" s="366"/>
      <c r="H3" s="366"/>
    </row>
    <row r="4" spans="1:8" ht="39.75" customHeight="1" x14ac:dyDescent="0.25">
      <c r="A4" s="364" t="s">
        <v>199</v>
      </c>
      <c r="B4" s="364"/>
      <c r="C4" s="364"/>
      <c r="D4" s="364"/>
      <c r="E4" s="364"/>
      <c r="F4" s="364"/>
      <c r="G4" s="364"/>
      <c r="H4" s="146">
        <v>2</v>
      </c>
    </row>
    <row r="5" spans="1:8" ht="39.75" customHeight="1" x14ac:dyDescent="0.25">
      <c r="A5" s="364" t="s">
        <v>200</v>
      </c>
      <c r="B5" s="364"/>
      <c r="C5" s="364"/>
      <c r="D5" s="364"/>
      <c r="E5" s="364"/>
      <c r="F5" s="364"/>
      <c r="G5" s="364"/>
      <c r="H5" s="146">
        <v>3</v>
      </c>
    </row>
    <row r="6" spans="1:8" ht="39.75" customHeight="1" x14ac:dyDescent="0.25">
      <c r="A6" s="364" t="s">
        <v>324</v>
      </c>
      <c r="B6" s="364"/>
      <c r="C6" s="364"/>
      <c r="D6" s="364"/>
      <c r="E6" s="364"/>
      <c r="F6" s="364"/>
      <c r="G6" s="364"/>
      <c r="H6" s="146">
        <v>4</v>
      </c>
    </row>
    <row r="7" spans="1:8" ht="39.75" customHeight="1" x14ac:dyDescent="0.25">
      <c r="A7" s="364" t="s">
        <v>188</v>
      </c>
      <c r="B7" s="364"/>
      <c r="C7" s="364"/>
      <c r="D7" s="364"/>
      <c r="E7" s="364"/>
      <c r="F7" s="364"/>
      <c r="G7" s="364"/>
      <c r="H7" s="146">
        <v>5</v>
      </c>
    </row>
    <row r="8" spans="1:8" ht="39.75" customHeight="1" x14ac:dyDescent="0.25">
      <c r="A8" s="364" t="s">
        <v>189</v>
      </c>
      <c r="B8" s="364"/>
      <c r="C8" s="364"/>
      <c r="D8" s="364"/>
      <c r="E8" s="364"/>
      <c r="F8" s="364"/>
      <c r="G8" s="364"/>
      <c r="H8" s="146">
        <v>6</v>
      </c>
    </row>
    <row r="9" spans="1:8" ht="39.75" customHeight="1" x14ac:dyDescent="0.25">
      <c r="A9" s="364" t="s">
        <v>190</v>
      </c>
      <c r="B9" s="364"/>
      <c r="C9" s="364"/>
      <c r="D9" s="364"/>
      <c r="E9" s="364"/>
      <c r="F9" s="364"/>
      <c r="G9" s="364"/>
      <c r="H9" s="146">
        <v>7</v>
      </c>
    </row>
    <row r="10" spans="1:8" ht="39.75" customHeight="1" x14ac:dyDescent="0.25">
      <c r="A10" s="364" t="s">
        <v>191</v>
      </c>
      <c r="B10" s="364"/>
      <c r="C10" s="364"/>
      <c r="D10" s="364"/>
      <c r="E10" s="364"/>
      <c r="F10" s="364"/>
      <c r="G10" s="364"/>
      <c r="H10" s="146">
        <v>8</v>
      </c>
    </row>
    <row r="11" spans="1:8" ht="39.75" customHeight="1" x14ac:dyDescent="0.25">
      <c r="A11" s="364" t="s">
        <v>192</v>
      </c>
      <c r="B11" s="364"/>
      <c r="C11" s="364"/>
      <c r="D11" s="364"/>
      <c r="E11" s="364"/>
      <c r="F11" s="364"/>
      <c r="G11" s="364"/>
      <c r="H11" s="146">
        <v>9</v>
      </c>
    </row>
    <row r="12" spans="1:8" ht="39.75" customHeight="1" x14ac:dyDescent="0.25">
      <c r="A12" s="364" t="s">
        <v>193</v>
      </c>
      <c r="B12" s="364"/>
      <c r="C12" s="364"/>
      <c r="D12" s="364"/>
      <c r="E12" s="364"/>
      <c r="F12" s="364"/>
      <c r="G12" s="364"/>
      <c r="H12" s="146">
        <v>10</v>
      </c>
    </row>
    <row r="13" spans="1:8" ht="39.75" customHeight="1" x14ac:dyDescent="0.25">
      <c r="A13" s="364" t="s">
        <v>194</v>
      </c>
      <c r="B13" s="364"/>
      <c r="C13" s="364"/>
      <c r="D13" s="364"/>
      <c r="E13" s="364"/>
      <c r="F13" s="364"/>
      <c r="G13" s="364"/>
      <c r="H13" s="146">
        <v>11</v>
      </c>
    </row>
    <row r="14" spans="1:8" ht="39.75" customHeight="1" x14ac:dyDescent="0.25">
      <c r="A14" s="364" t="s">
        <v>258</v>
      </c>
      <c r="B14" s="364"/>
      <c r="C14" s="364"/>
      <c r="D14" s="364"/>
      <c r="E14" s="364"/>
      <c r="F14" s="364"/>
      <c r="G14" s="364"/>
      <c r="H14" s="146">
        <v>12</v>
      </c>
    </row>
    <row r="15" spans="1:8" ht="39.75" customHeight="1" x14ac:dyDescent="0.25">
      <c r="A15" s="364" t="s">
        <v>195</v>
      </c>
      <c r="B15" s="364"/>
      <c r="C15" s="364"/>
      <c r="D15" s="364"/>
      <c r="E15" s="364"/>
      <c r="F15" s="364"/>
      <c r="G15" s="364"/>
      <c r="H15" s="146">
        <v>13</v>
      </c>
    </row>
    <row r="16" spans="1:8" ht="39.75" customHeight="1" x14ac:dyDescent="0.25">
      <c r="A16" s="364" t="s">
        <v>339</v>
      </c>
      <c r="B16" s="364"/>
      <c r="C16" s="364"/>
      <c r="D16" s="364"/>
      <c r="E16" s="364"/>
      <c r="F16" s="364"/>
      <c r="G16" s="364"/>
      <c r="H16" s="146">
        <v>14</v>
      </c>
    </row>
    <row r="17" spans="1:8" ht="39.75" customHeight="1" x14ac:dyDescent="0.25">
      <c r="A17" s="364" t="s">
        <v>259</v>
      </c>
      <c r="B17" s="364"/>
      <c r="C17" s="364"/>
      <c r="D17" s="364"/>
      <c r="E17" s="364"/>
      <c r="F17" s="364"/>
      <c r="G17" s="364"/>
      <c r="H17" s="172"/>
    </row>
    <row r="18" spans="1:8" ht="39.75" customHeight="1" x14ac:dyDescent="0.25">
      <c r="A18" s="364" t="s">
        <v>196</v>
      </c>
      <c r="B18" s="364"/>
      <c r="C18" s="364"/>
      <c r="D18" s="364"/>
      <c r="E18" s="364"/>
      <c r="F18" s="364"/>
      <c r="G18" s="364"/>
      <c r="H18" s="146">
        <v>15</v>
      </c>
    </row>
    <row r="19" spans="1:8" ht="39.75" customHeight="1" x14ac:dyDescent="0.25">
      <c r="A19" s="364" t="s">
        <v>197</v>
      </c>
      <c r="B19" s="364"/>
      <c r="C19" s="364"/>
      <c r="D19" s="364"/>
      <c r="E19" s="364"/>
      <c r="F19" s="364"/>
      <c r="G19" s="364"/>
      <c r="H19" s="146">
        <v>16</v>
      </c>
    </row>
    <row r="20" spans="1:8" ht="39.75" customHeight="1" x14ac:dyDescent="0.25">
      <c r="A20" s="364" t="s">
        <v>198</v>
      </c>
      <c r="B20" s="364"/>
      <c r="C20" s="364"/>
      <c r="D20" s="364"/>
      <c r="E20" s="364"/>
      <c r="F20" s="364"/>
      <c r="G20" s="364"/>
      <c r="H20" s="146">
        <v>17</v>
      </c>
    </row>
    <row r="21" spans="1:8" ht="15.6" x14ac:dyDescent="0.25">
      <c r="H21" s="146"/>
    </row>
    <row r="22" spans="1:8" ht="14.4" x14ac:dyDescent="0.3">
      <c r="G22" s="145"/>
      <c r="H22" s="29" t="s">
        <v>347</v>
      </c>
    </row>
  </sheetData>
  <sheetProtection algorithmName="SHA-512" hashValue="EWPDQB8zuiJh8DHr4NxqfACUAjxK+pWYI2SE+vE6RU7JGMsEi8FHSeYeAXX9+yLGK/oHAc+dYB/DYMD5a9zQkA==" saltValue="VBD5bMQ8fb6Y9f+eOsSq7w==" spinCount="100000" sheet="1" objects="1" scenarios="1"/>
  <mergeCells count="18">
    <mergeCell ref="A1:H3"/>
    <mergeCell ref="A4:G4"/>
    <mergeCell ref="A5:G5"/>
    <mergeCell ref="A12:G12"/>
    <mergeCell ref="A13:G13"/>
    <mergeCell ref="A7:G7"/>
    <mergeCell ref="A8:G8"/>
    <mergeCell ref="A9:G9"/>
    <mergeCell ref="A10:G10"/>
    <mergeCell ref="A11:G11"/>
    <mergeCell ref="A6:G6"/>
    <mergeCell ref="A18:G18"/>
    <mergeCell ref="A19:G19"/>
    <mergeCell ref="A20:G20"/>
    <mergeCell ref="A14:G14"/>
    <mergeCell ref="A15:G15"/>
    <mergeCell ref="A16:G16"/>
    <mergeCell ref="A17:G17"/>
  </mergeCells>
  <hyperlinks>
    <hyperlink ref="A17:H17" location="LEGAL!A1" display="   Marché financier (se référer aux dispostions légales)" xr:uid="{7994F8C8-4B76-4887-BF2B-AB9B927220D6}"/>
    <hyperlink ref="A5:G5" location="LEGAL!A1" display="   Rémunération légale" xr:uid="{8226234E-6A2B-4F01-8502-E5DF30DB4E28}"/>
    <hyperlink ref="A4:G4" location="DUREE!A1" display="   Durées de formation maximum et minimum selon la durée du contrat" xr:uid="{436419D6-360C-4BD3-8FEB-D82B4721A1B1}"/>
    <hyperlink ref="A20:G20" location="'Sociétés financières'!A1" display="   Sociétés financières" xr:uid="{70E25242-E37E-448F-9B37-82FEAD936C3A}"/>
    <hyperlink ref="A19:G19" location="'Sociétés d''assurance'!A1" display="   Sociétés d'assurance" xr:uid="{79E8541B-DB9B-4635-9F41-60805008791E}"/>
    <hyperlink ref="A18:G18" location="'Sociétés d''assistance'!A1" display="   Sociétés d'assistance" xr:uid="{4523B901-2E09-4DD7-9D12-B55B3D866706}"/>
    <hyperlink ref="A15:G15" location="'Experts comptables et CAC'!A1" display="   Experts-comptables et commissaires au comptes" xr:uid="{ADECD4D3-0958-41E0-8CBA-E51DDC682B77}"/>
    <hyperlink ref="A14:G14" location="'Economistes de la construction'!A1" display="   Economistes de la construction" xr:uid="{B10D75FB-94B2-4A53-9A43-F985C03257B7}"/>
    <hyperlink ref="A13:G13" location="'Crédit mutuel'!A1" display="   Crédit mutuel" xr:uid="{AA57C160-5ABC-4FC5-87E6-E70576CEC4E5}"/>
    <hyperlink ref="A12:G12" location="'Courtage d''assurance'!A1" display="   Courtage d'assurance et réassurance" xr:uid="{2F51115A-7882-4EA0-985C-6B7F7D94FC52}"/>
    <hyperlink ref="A11:G11" location="'Caisse d''épargne'!A1" display="   Caisse d'épargne" xr:uid="{EBF2A7AD-6EA0-40AB-BECB-46CD8C12AEF2}"/>
    <hyperlink ref="A10:G10" location="'Bureaux d''études'!A1" display="   Bureaux d'études techniques ingénieurs et conseils" xr:uid="{6F3500A7-9D59-48CA-B355-CB1A2DE982BE}"/>
    <hyperlink ref="A9:G9" location="'Banque populaire'!A1" display="   Banque populaire" xr:uid="{68B835C2-E5E8-43E0-8C43-7642E3E826E1}"/>
    <hyperlink ref="A8:G8" location="Banque!A1" display="   Banque" xr:uid="{225E60CE-F5CA-4429-BE9C-1EB581D98DC6}"/>
    <hyperlink ref="A7:G7" location="'Agents généraux d''assurance'!A1" display="   Agents généraux d'assurance" xr:uid="{4CBFDE2A-1690-468C-869D-EEBD1A646F5A}"/>
    <hyperlink ref="A16:G16" location="'Géomètres experts'!A1" display="   Géomètres experts" xr:uid="{0F0BBC26-2E9E-4193-A8E0-FD64E30C5A94}"/>
    <hyperlink ref="A6:G6" location="'à statut'!A1" display="   Entreprises à statut " xr:uid="{109EC810-2704-48E4-A746-1B5E9435838A}"/>
  </hyperlinks>
  <pageMargins left="0.7" right="0.7" top="0.75" bottom="0.75" header="0.3" footer="0.3"/>
  <pageSetup paperSize="9" scale="9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30"/>
  <sheetViews>
    <sheetView showGridLines="0" zoomScale="80" zoomScaleNormal="80" workbookViewId="0">
      <selection activeCell="C16" sqref="C16"/>
    </sheetView>
  </sheetViews>
  <sheetFormatPr baseColWidth="10" defaultRowHeight="13.2" x14ac:dyDescent="0.25"/>
  <cols>
    <col min="1" max="1" width="20" customWidth="1"/>
    <col min="2" max="2" width="16" customWidth="1"/>
    <col min="3" max="3" width="15.77734375" customWidth="1"/>
    <col min="4" max="4" width="19" customWidth="1"/>
    <col min="5" max="5" width="6.5546875" customWidth="1"/>
  </cols>
  <sheetData>
    <row r="1" spans="1:11" ht="14.4" x14ac:dyDescent="0.25">
      <c r="A1" s="148" t="s">
        <v>329</v>
      </c>
      <c r="B1" s="150"/>
      <c r="C1" s="150"/>
      <c r="D1" s="150"/>
      <c r="E1" s="150"/>
      <c r="F1" s="367" t="s">
        <v>237</v>
      </c>
      <c r="G1" s="367"/>
      <c r="H1" s="367"/>
    </row>
    <row r="2" spans="1:11" ht="33.6" x14ac:dyDescent="0.25">
      <c r="A2" s="391" t="s">
        <v>207</v>
      </c>
      <c r="B2" s="391"/>
      <c r="C2" s="391"/>
      <c r="D2" s="391"/>
      <c r="E2" s="391"/>
      <c r="F2" s="391"/>
      <c r="G2" s="391"/>
      <c r="H2" s="391"/>
    </row>
    <row r="4" spans="1:11" ht="13.8" x14ac:dyDescent="0.25">
      <c r="A4" s="109" t="s">
        <v>18</v>
      </c>
      <c r="B4" s="316">
        <v>44682</v>
      </c>
      <c r="C4" s="110"/>
      <c r="D4" s="18"/>
      <c r="E4" s="31"/>
      <c r="F4" s="18"/>
      <c r="G4" s="18"/>
    </row>
    <row r="5" spans="1:11" ht="13.8" x14ac:dyDescent="0.25">
      <c r="A5" s="109" t="s">
        <v>17</v>
      </c>
      <c r="B5" s="184" t="s">
        <v>25</v>
      </c>
      <c r="C5" s="111"/>
      <c r="D5" s="111"/>
      <c r="E5" s="31"/>
      <c r="F5" s="18"/>
      <c r="G5" s="18"/>
    </row>
    <row r="6" spans="1:11" ht="13.8" x14ac:dyDescent="0.25">
      <c r="A6" s="109" t="s">
        <v>22</v>
      </c>
      <c r="B6" s="184" t="s">
        <v>219</v>
      </c>
      <c r="C6" s="111"/>
      <c r="D6" s="111"/>
      <c r="E6" s="32"/>
      <c r="F6" s="18"/>
      <c r="G6" s="18"/>
    </row>
    <row r="7" spans="1:11" ht="13.8" x14ac:dyDescent="0.25">
      <c r="A7" s="31"/>
      <c r="B7" s="111"/>
      <c r="C7" s="111"/>
      <c r="D7" s="111"/>
      <c r="E7" s="32"/>
      <c r="F7" s="18"/>
      <c r="G7" s="18"/>
    </row>
    <row r="8" spans="1:11" ht="20.55" customHeight="1" x14ac:dyDescent="0.25">
      <c r="A8" s="326" t="s">
        <v>348</v>
      </c>
      <c r="C8" s="161">
        <v>1645.58</v>
      </c>
    </row>
    <row r="9" spans="1:11" s="37" customFormat="1" ht="22.05" customHeight="1" x14ac:dyDescent="0.25">
      <c r="A9" s="31"/>
      <c r="B9" s="32"/>
      <c r="C9" s="32"/>
      <c r="D9" s="32"/>
      <c r="E9" s="32"/>
      <c r="F9" s="18"/>
      <c r="G9" s="18"/>
      <c r="H9"/>
      <c r="I9" s="119"/>
    </row>
    <row r="10" spans="1:11" s="37" customFormat="1" ht="19.05" customHeight="1" x14ac:dyDescent="0.25">
      <c r="A10" s="461" t="s">
        <v>1</v>
      </c>
      <c r="B10" s="425" t="s">
        <v>64</v>
      </c>
      <c r="C10" s="416" t="s">
        <v>23</v>
      </c>
      <c r="D10" s="416"/>
      <c r="E10"/>
      <c r="F10"/>
      <c r="G10"/>
      <c r="H10"/>
      <c r="I10" s="117"/>
      <c r="J10" s="118"/>
      <c r="K10" s="117"/>
    </row>
    <row r="11" spans="1:11" ht="27" customHeight="1" x14ac:dyDescent="0.25">
      <c r="A11" s="461"/>
      <c r="B11" s="426"/>
      <c r="C11" s="228" t="s">
        <v>62</v>
      </c>
      <c r="D11" s="228" t="s">
        <v>63</v>
      </c>
      <c r="E11" s="37"/>
      <c r="F11" s="37"/>
      <c r="G11" s="37"/>
      <c r="H11" s="37"/>
      <c r="I11" s="112"/>
      <c r="J11" s="112"/>
      <c r="K11" s="112"/>
    </row>
    <row r="12" spans="1:11" ht="27" customHeight="1" x14ac:dyDescent="0.25">
      <c r="A12" s="461"/>
      <c r="B12" s="427"/>
      <c r="C12" s="416" t="s">
        <v>144</v>
      </c>
      <c r="D12" s="416"/>
      <c r="E12" s="37"/>
      <c r="F12" s="37"/>
      <c r="G12" s="37"/>
      <c r="H12" s="37"/>
      <c r="I12" s="112"/>
      <c r="J12" s="99"/>
      <c r="K12" s="112"/>
    </row>
    <row r="13" spans="1:11" ht="27" customHeight="1" x14ac:dyDescent="0.25">
      <c r="A13" s="229" t="s">
        <v>54</v>
      </c>
      <c r="B13" s="230">
        <v>19896</v>
      </c>
      <c r="C13" s="205">
        <f>IF(B13*70%/12&lt;(C8*80%),(C8*80%))</f>
        <v>1316.4639999999999</v>
      </c>
      <c r="D13" s="205">
        <f>IF(B13*85%/12&lt;C8,C8,B13*85%/12)</f>
        <v>1645.58</v>
      </c>
      <c r="E13" s="39"/>
      <c r="I13" s="112"/>
      <c r="J13" s="99"/>
      <c r="K13" s="112"/>
    </row>
    <row r="14" spans="1:11" ht="27" customHeight="1" x14ac:dyDescent="0.25">
      <c r="A14" s="229" t="s">
        <v>55</v>
      </c>
      <c r="B14" s="230">
        <v>21220</v>
      </c>
      <c r="C14" s="205">
        <f>IF(B14*70%/12&lt;(C8*80%),(C8*80%))</f>
        <v>1316.4639999999999</v>
      </c>
      <c r="D14" s="205">
        <f>IF(B14*85%/12&lt;C8,C8,B14*85%/12)</f>
        <v>1645.58</v>
      </c>
      <c r="E14" s="39"/>
      <c r="I14" s="112"/>
      <c r="J14" s="99"/>
      <c r="K14" s="112"/>
    </row>
    <row r="15" spans="1:11" ht="27" customHeight="1" x14ac:dyDescent="0.25">
      <c r="A15" s="229" t="s">
        <v>56</v>
      </c>
      <c r="B15" s="230">
        <v>22546</v>
      </c>
      <c r="C15" s="205">
        <f>IF(B15*70%/12&lt;(C8*80%),(C8*80%))</f>
        <v>1316.4639999999999</v>
      </c>
      <c r="D15" s="205">
        <f>IF(B15*85%/12&lt;C8,C8,B15*85%/12)</f>
        <v>1645.58</v>
      </c>
      <c r="E15" s="39"/>
      <c r="I15" s="112"/>
      <c r="J15" s="99"/>
      <c r="K15" s="112"/>
    </row>
    <row r="16" spans="1:11" ht="27" customHeight="1" x14ac:dyDescent="0.25">
      <c r="A16" s="229" t="s">
        <v>57</v>
      </c>
      <c r="B16" s="230">
        <v>25099</v>
      </c>
      <c r="C16" s="205">
        <f>IF(B16*70%/12&gt;(C8*80%),(B16*70%/12))</f>
        <v>1464.1083333333333</v>
      </c>
      <c r="D16" s="205">
        <f>IF(B16*85%/12&lt;C8,C8,B16*85%/12)</f>
        <v>1777.8458333333331</v>
      </c>
      <c r="E16" s="39"/>
      <c r="I16" s="112"/>
      <c r="J16" s="99"/>
      <c r="K16" s="112"/>
    </row>
    <row r="17" spans="1:11" ht="27" customHeight="1" x14ac:dyDescent="0.25">
      <c r="A17" s="229" t="s">
        <v>58</v>
      </c>
      <c r="B17" s="230">
        <v>29148</v>
      </c>
      <c r="C17" s="205">
        <f>IF(B17*70%/12&gt;(C8*80%),(B17*70%/12))</f>
        <v>1700.3</v>
      </c>
      <c r="D17" s="205">
        <f>IF(B17*85%/12&lt;C8,C8,B17*85%/12)</f>
        <v>2064.65</v>
      </c>
      <c r="E17" s="39"/>
      <c r="I17" s="112"/>
      <c r="J17" s="99"/>
      <c r="K17" s="112"/>
    </row>
    <row r="18" spans="1:11" ht="27" customHeight="1" x14ac:dyDescent="0.25">
      <c r="A18" s="229" t="s">
        <v>59</v>
      </c>
      <c r="B18" s="230">
        <v>34589</v>
      </c>
      <c r="C18" s="205">
        <f>IF(B18*70%/12&gt;(C8*80%),(B18*70%/12))</f>
        <v>2017.6916666666666</v>
      </c>
      <c r="D18" s="205">
        <f>IF(B18*85%/12&lt;C8,C8,B18*85%/12)</f>
        <v>2450.0541666666663</v>
      </c>
      <c r="E18" s="39"/>
      <c r="I18" s="112"/>
      <c r="J18" s="99"/>
      <c r="K18" s="112"/>
    </row>
    <row r="19" spans="1:11" ht="27" customHeight="1" x14ac:dyDescent="0.25">
      <c r="A19" s="229" t="s">
        <v>60</v>
      </c>
      <c r="B19" s="230">
        <v>40157</v>
      </c>
      <c r="C19" s="205">
        <f>IF(B19*70%/12&gt;(C8*80%),(B19*70%/12))</f>
        <v>2342.4916666666663</v>
      </c>
      <c r="D19" s="205">
        <f>IF(B19*85%/12&lt;C8,C8,B19*85%/12)</f>
        <v>2844.4541666666664</v>
      </c>
      <c r="E19" s="39"/>
    </row>
    <row r="20" spans="1:11" ht="21.6" customHeight="1" x14ac:dyDescent="0.25">
      <c r="A20" s="229" t="s">
        <v>61</v>
      </c>
      <c r="B20" s="230">
        <v>49224</v>
      </c>
      <c r="C20" s="205">
        <f>IF(B20*70%/12&gt;(C8*80%),(B20*70%/12))</f>
        <v>2871.3999999999996</v>
      </c>
      <c r="D20" s="205">
        <f>IF(B20*85%/12&lt;C8,C8,B20*85%/12)</f>
        <v>3486.7000000000003</v>
      </c>
      <c r="E20" s="39"/>
    </row>
    <row r="22" spans="1:11" x14ac:dyDescent="0.25">
      <c r="A22" s="452" t="s">
        <v>24</v>
      </c>
      <c r="B22" s="453"/>
      <c r="C22" s="453"/>
      <c r="D22" s="453"/>
      <c r="E22" s="453"/>
      <c r="F22" s="453"/>
      <c r="G22" s="453"/>
      <c r="H22" s="454"/>
    </row>
    <row r="23" spans="1:11" ht="13.8" x14ac:dyDescent="0.25">
      <c r="A23" s="136" t="s">
        <v>62</v>
      </c>
      <c r="B23" s="212" t="s">
        <v>65</v>
      </c>
      <c r="C23" s="213"/>
      <c r="D23" s="213"/>
      <c r="E23" s="213"/>
      <c r="F23" s="213"/>
      <c r="G23" s="135"/>
      <c r="H23" s="137"/>
    </row>
    <row r="24" spans="1:11" ht="13.8" x14ac:dyDescent="0.25">
      <c r="A24" s="136" t="s">
        <v>63</v>
      </c>
      <c r="B24" s="212" t="s">
        <v>66</v>
      </c>
      <c r="C24" s="213"/>
      <c r="D24" s="213"/>
      <c r="E24" s="213"/>
      <c r="F24" s="213"/>
      <c r="G24" s="135"/>
      <c r="H24" s="137"/>
    </row>
    <row r="25" spans="1:11" ht="12.6" customHeight="1" x14ac:dyDescent="0.25">
      <c r="A25" s="138"/>
      <c r="B25" s="135"/>
      <c r="C25" s="135"/>
      <c r="D25" s="135"/>
      <c r="E25" s="135"/>
      <c r="F25" s="135"/>
      <c r="G25" s="135"/>
      <c r="H25" s="137"/>
    </row>
    <row r="26" spans="1:11" x14ac:dyDescent="0.25">
      <c r="A26" s="139" t="s">
        <v>29</v>
      </c>
      <c r="B26" s="135"/>
      <c r="C26" s="135"/>
      <c r="D26" s="135"/>
      <c r="E26" s="135"/>
      <c r="F26" s="135"/>
      <c r="G26" s="135"/>
      <c r="H26" s="137"/>
    </row>
    <row r="27" spans="1:11" x14ac:dyDescent="0.25">
      <c r="A27" s="455"/>
      <c r="B27" s="456"/>
      <c r="C27" s="456"/>
      <c r="D27" s="456"/>
      <c r="E27" s="456"/>
      <c r="F27" s="456"/>
      <c r="G27" s="456"/>
      <c r="H27" s="457"/>
    </row>
    <row r="28" spans="1:11" ht="15.75" customHeight="1" x14ac:dyDescent="0.25">
      <c r="A28" s="458" t="s">
        <v>341</v>
      </c>
      <c r="B28" s="459"/>
      <c r="C28" s="459"/>
      <c r="D28" s="459"/>
      <c r="E28" s="459"/>
      <c r="F28" s="459"/>
      <c r="G28" s="459"/>
      <c r="H28" s="460"/>
    </row>
    <row r="30" spans="1:11" ht="14.4" x14ac:dyDescent="0.3">
      <c r="G30" s="145" t="s">
        <v>315</v>
      </c>
      <c r="H30" s="29" t="s">
        <v>347</v>
      </c>
    </row>
  </sheetData>
  <sheetProtection algorithmName="SHA-512" hashValue="cDEnRlFQDyGyjL4+NZFYKnPniH9pnYQjrgjto+OQ1eXzRQGS+jMs9WbBEnhu3rRlJRRvOysOxS1lspgLHM+ZNQ==" saltValue="lNk1iCp+oY7Q/+XJuJW/rA==" spinCount="100000" sheet="1" objects="1" scenarios="1"/>
  <mergeCells count="9">
    <mergeCell ref="A2:H2"/>
    <mergeCell ref="F1:H1"/>
    <mergeCell ref="A22:H22"/>
    <mergeCell ref="A27:H27"/>
    <mergeCell ref="A28:H28"/>
    <mergeCell ref="C12:D12"/>
    <mergeCell ref="B10:B12"/>
    <mergeCell ref="A10:A12"/>
    <mergeCell ref="C10:D10"/>
  </mergeCells>
  <pageMargins left="0.23622047244094491" right="0.23622047244094491" top="0.74803149606299213" bottom="0.74803149606299213" header="0.31496062992125984" footer="0.31496062992125984"/>
  <pageSetup paperSize="9" scale="9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I40"/>
  <sheetViews>
    <sheetView showGridLines="0" zoomScale="80" zoomScaleNormal="80" workbookViewId="0">
      <selection activeCell="Q20" sqref="Q20"/>
    </sheetView>
  </sheetViews>
  <sheetFormatPr baseColWidth="10" defaultRowHeight="13.2" x14ac:dyDescent="0.25"/>
  <cols>
    <col min="1" max="1" width="42.44140625" customWidth="1"/>
    <col min="2" max="2" width="33.77734375" bestFit="1" customWidth="1"/>
    <col min="3" max="4" width="14.5546875" customWidth="1"/>
    <col min="5" max="5" width="14.77734375" customWidth="1"/>
    <col min="9" max="9" width="10.77734375" style="97"/>
  </cols>
  <sheetData>
    <row r="1" spans="1:9" ht="14.4" x14ac:dyDescent="0.25">
      <c r="A1" s="148" t="s">
        <v>326</v>
      </c>
      <c r="B1" s="150"/>
      <c r="C1" s="367" t="s">
        <v>237</v>
      </c>
      <c r="D1" s="367"/>
      <c r="E1" s="367"/>
      <c r="I1"/>
    </row>
    <row r="2" spans="1:9" ht="33.6" x14ac:dyDescent="0.25">
      <c r="A2" s="391" t="s">
        <v>208</v>
      </c>
      <c r="B2" s="391"/>
      <c r="C2" s="391"/>
      <c r="D2" s="391"/>
      <c r="E2" s="391"/>
      <c r="F2" s="151"/>
      <c r="G2" s="151"/>
      <c r="H2" s="151"/>
    </row>
    <row r="4" spans="1:9" ht="13.8" x14ac:dyDescent="0.25">
      <c r="A4" s="109" t="s">
        <v>18</v>
      </c>
      <c r="B4" s="315">
        <v>44682</v>
      </c>
      <c r="C4" s="110"/>
      <c r="D4" s="18"/>
      <c r="E4" s="33"/>
      <c r="F4" s="18"/>
      <c r="G4" s="18"/>
    </row>
    <row r="5" spans="1:9" ht="13.8" x14ac:dyDescent="0.25">
      <c r="A5" s="109" t="s">
        <v>17</v>
      </c>
      <c r="B5" s="165" t="s">
        <v>25</v>
      </c>
      <c r="C5" s="111"/>
      <c r="D5" s="111"/>
      <c r="E5" s="33"/>
      <c r="F5" s="18"/>
      <c r="G5" s="18"/>
    </row>
    <row r="6" spans="1:9" ht="13.8" x14ac:dyDescent="0.25">
      <c r="A6" s="109" t="s">
        <v>22</v>
      </c>
      <c r="B6" s="165" t="s">
        <v>220</v>
      </c>
      <c r="C6" s="111"/>
      <c r="D6" s="111"/>
      <c r="E6" s="34"/>
      <c r="F6" s="18"/>
      <c r="G6" s="18"/>
    </row>
    <row r="7" spans="1:9" ht="13.8" x14ac:dyDescent="0.25">
      <c r="B7" s="214"/>
    </row>
    <row r="8" spans="1:9" ht="13.8" x14ac:dyDescent="0.25">
      <c r="A8" s="326" t="s">
        <v>348</v>
      </c>
      <c r="B8" s="215">
        <v>1645.58</v>
      </c>
    </row>
    <row r="9" spans="1:9" ht="23.1" customHeight="1" x14ac:dyDescent="0.25"/>
    <row r="10" spans="1:9" ht="24.6" customHeight="1" x14ac:dyDescent="0.25">
      <c r="I10" s="130"/>
    </row>
    <row r="11" spans="1:9" ht="25.05" customHeight="1" x14ac:dyDescent="0.25">
      <c r="A11" s="416" t="s">
        <v>1</v>
      </c>
      <c r="B11" s="462" t="s">
        <v>12</v>
      </c>
      <c r="C11" s="416" t="s">
        <v>23</v>
      </c>
      <c r="D11" s="416"/>
      <c r="E11" s="416"/>
      <c r="I11" s="131"/>
    </row>
    <row r="12" spans="1:9" ht="15.6" x14ac:dyDescent="0.25">
      <c r="A12" s="416"/>
      <c r="B12" s="462"/>
      <c r="C12" s="414" t="s">
        <v>255</v>
      </c>
      <c r="D12" s="415"/>
      <c r="E12" s="228" t="s">
        <v>242</v>
      </c>
      <c r="F12" s="216"/>
      <c r="G12" s="216"/>
      <c r="I12" s="131"/>
    </row>
    <row r="13" spans="1:9" ht="15.6" x14ac:dyDescent="0.25">
      <c r="A13" s="416"/>
      <c r="B13" s="462"/>
      <c r="C13" s="228" t="s">
        <v>157</v>
      </c>
      <c r="D13" s="228" t="s">
        <v>247</v>
      </c>
      <c r="E13" s="228" t="s">
        <v>21</v>
      </c>
      <c r="F13" s="217"/>
      <c r="G13" s="216"/>
      <c r="I13" s="131"/>
    </row>
    <row r="14" spans="1:9" ht="39.75" customHeight="1" x14ac:dyDescent="0.25">
      <c r="A14" s="241" t="s">
        <v>162</v>
      </c>
      <c r="B14" s="242">
        <v>20600</v>
      </c>
      <c r="C14" s="243">
        <f>B14*70%/12</f>
        <v>1201.6666666666665</v>
      </c>
      <c r="D14" s="243">
        <f>B14*80%/12</f>
        <v>1373.3333333333333</v>
      </c>
      <c r="E14" s="244">
        <f>IF(B14*85%/12&gt;=B8,B14*85%/12,B8)</f>
        <v>1645.58</v>
      </c>
      <c r="F14" s="218"/>
      <c r="G14" s="216"/>
      <c r="I14" s="131"/>
    </row>
    <row r="15" spans="1:9" ht="39.75" customHeight="1" x14ac:dyDescent="0.25">
      <c r="A15" s="241" t="s">
        <v>148</v>
      </c>
      <c r="B15" s="242">
        <v>23000</v>
      </c>
      <c r="C15" s="243">
        <f t="shared" ref="C15:C24" si="0">B15*70%/12</f>
        <v>1341.6666666666665</v>
      </c>
      <c r="D15" s="243">
        <f t="shared" ref="D15:D24" si="1">B15*80%/12</f>
        <v>1533.3333333333333</v>
      </c>
      <c r="E15" s="245">
        <f>IF(B15*85%/12&gt;=B8,B15*85%/12,B8)</f>
        <v>1645.58</v>
      </c>
      <c r="I15" s="131"/>
    </row>
    <row r="16" spans="1:9" ht="39.75" customHeight="1" x14ac:dyDescent="0.25">
      <c r="A16" s="241" t="s">
        <v>149</v>
      </c>
      <c r="B16" s="242">
        <v>26300</v>
      </c>
      <c r="C16" s="243">
        <f t="shared" si="0"/>
        <v>1534.1666666666667</v>
      </c>
      <c r="D16" s="243">
        <f t="shared" si="1"/>
        <v>1753.3333333333333</v>
      </c>
      <c r="E16" s="245">
        <f>IF(B16*85%/12&gt;=B8,B16*85%/12,B8)</f>
        <v>1862.9166666666667</v>
      </c>
      <c r="I16" s="131"/>
    </row>
    <row r="17" spans="1:9" ht="39.75" customHeight="1" x14ac:dyDescent="0.25">
      <c r="A17" s="241" t="s">
        <v>163</v>
      </c>
      <c r="B17" s="242">
        <v>27000</v>
      </c>
      <c r="C17" s="243">
        <f t="shared" si="0"/>
        <v>1575</v>
      </c>
      <c r="D17" s="243">
        <f t="shared" si="1"/>
        <v>1800</v>
      </c>
      <c r="E17" s="245">
        <f>IF(B17*85%/12&gt;=B8,B17*85%/12,B8)</f>
        <v>1912.5</v>
      </c>
      <c r="I17" s="131"/>
    </row>
    <row r="18" spans="1:9" ht="39.75" customHeight="1" x14ac:dyDescent="0.25">
      <c r="A18" s="241" t="s">
        <v>150</v>
      </c>
      <c r="B18" s="242">
        <v>29000</v>
      </c>
      <c r="C18" s="243">
        <f t="shared" si="0"/>
        <v>1691.6666666666667</v>
      </c>
      <c r="D18" s="243">
        <f t="shared" si="1"/>
        <v>1933.3333333333333</v>
      </c>
      <c r="E18" s="245">
        <f>IF(B18*85%/12&gt;=B8,B18*85%/12,B8)</f>
        <v>2054.1666666666665</v>
      </c>
      <c r="I18" s="131"/>
    </row>
    <row r="19" spans="1:9" ht="39.75" customHeight="1" x14ac:dyDescent="0.25">
      <c r="A19" s="241" t="s">
        <v>151</v>
      </c>
      <c r="B19" s="242">
        <v>27200</v>
      </c>
      <c r="C19" s="243">
        <f t="shared" si="0"/>
        <v>1586.6666666666667</v>
      </c>
      <c r="D19" s="243">
        <f t="shared" si="1"/>
        <v>1813.3333333333333</v>
      </c>
      <c r="E19" s="245">
        <f>IF(B19*85%/12&gt;=B8,B19*85%/12,B8)</f>
        <v>1926.6666666666667</v>
      </c>
      <c r="I19" s="131"/>
    </row>
    <row r="20" spans="1:9" ht="39.75" customHeight="1" x14ac:dyDescent="0.25">
      <c r="A20" s="241" t="s">
        <v>152</v>
      </c>
      <c r="B20" s="242">
        <v>27000</v>
      </c>
      <c r="C20" s="243">
        <f t="shared" si="0"/>
        <v>1575</v>
      </c>
      <c r="D20" s="243">
        <f t="shared" si="1"/>
        <v>1800</v>
      </c>
      <c r="E20" s="245">
        <f>IF(B20*85%/12&gt;=B8,B20*85%/12,B8)</f>
        <v>1912.5</v>
      </c>
      <c r="I20" s="131"/>
    </row>
    <row r="21" spans="1:9" ht="39.75" customHeight="1" x14ac:dyDescent="0.25">
      <c r="A21" s="241" t="s">
        <v>153</v>
      </c>
      <c r="B21" s="242">
        <v>35300</v>
      </c>
      <c r="C21" s="243">
        <f t="shared" si="0"/>
        <v>2059.1666666666665</v>
      </c>
      <c r="D21" s="243">
        <f t="shared" si="1"/>
        <v>2353.3333333333335</v>
      </c>
      <c r="E21" s="245">
        <f>IF(B21*85%/12&gt;=B8,B21*85%/12,B8)</f>
        <v>2500.4166666666665</v>
      </c>
      <c r="I21" s="131"/>
    </row>
    <row r="22" spans="1:9" ht="39.75" customHeight="1" x14ac:dyDescent="0.25">
      <c r="A22" s="241" t="s">
        <v>154</v>
      </c>
      <c r="B22" s="242">
        <v>29000</v>
      </c>
      <c r="C22" s="243">
        <f t="shared" si="0"/>
        <v>1691.6666666666667</v>
      </c>
      <c r="D22" s="243">
        <f t="shared" si="1"/>
        <v>1933.3333333333333</v>
      </c>
      <c r="E22" s="245">
        <f>IF(B22*85%/12&gt;=B8,B22*85%/12,B8)</f>
        <v>2054.1666666666665</v>
      </c>
      <c r="I22" s="131"/>
    </row>
    <row r="23" spans="1:9" s="57" customFormat="1" ht="39.75" customHeight="1" x14ac:dyDescent="0.25">
      <c r="A23" s="241" t="s">
        <v>155</v>
      </c>
      <c r="B23" s="242">
        <v>20700</v>
      </c>
      <c r="C23" s="243">
        <f t="shared" si="0"/>
        <v>1207.4999999999998</v>
      </c>
      <c r="D23" s="243">
        <f t="shared" si="1"/>
        <v>1380</v>
      </c>
      <c r="E23" s="245">
        <f>IF(B23*85%/12&gt;=B8,B23*85%/12,B8)</f>
        <v>1645.58</v>
      </c>
      <c r="F23"/>
      <c r="G23"/>
      <c r="H23"/>
      <c r="I23" s="132"/>
    </row>
    <row r="24" spans="1:9" s="57" customFormat="1" ht="39.75" customHeight="1" x14ac:dyDescent="0.25">
      <c r="A24" s="241" t="s">
        <v>156</v>
      </c>
      <c r="B24" s="242">
        <v>26500</v>
      </c>
      <c r="C24" s="246">
        <f t="shared" si="0"/>
        <v>1545.8333333333333</v>
      </c>
      <c r="D24" s="246">
        <f t="shared" si="1"/>
        <v>1766.6666666666667</v>
      </c>
      <c r="E24" s="244">
        <f>IF(B24*85%/12&gt;=B8,B24*85%/12,B8)</f>
        <v>1877.0833333333333</v>
      </c>
      <c r="F24"/>
      <c r="G24"/>
      <c r="H24"/>
      <c r="I24" s="132"/>
    </row>
    <row r="25" spans="1:9" s="57" customFormat="1" x14ac:dyDescent="0.25">
      <c r="A25" s="66"/>
      <c r="B25" s="50"/>
      <c r="C25" s="67"/>
      <c r="D25" s="67"/>
      <c r="E25" s="68"/>
      <c r="I25" s="132"/>
    </row>
    <row r="26" spans="1:9" x14ac:dyDescent="0.25">
      <c r="A26" s="66"/>
      <c r="B26" s="50"/>
      <c r="C26" s="67"/>
      <c r="D26" s="67"/>
      <c r="E26" s="68"/>
      <c r="F26" s="57"/>
      <c r="G26" s="57"/>
      <c r="H26" s="57"/>
    </row>
    <row r="27" spans="1:9" x14ac:dyDescent="0.25">
      <c r="A27" s="57"/>
      <c r="B27" s="57"/>
      <c r="C27" s="57"/>
      <c r="D27" s="57"/>
      <c r="E27" s="57"/>
      <c r="F27" s="57"/>
      <c r="G27" s="57"/>
      <c r="H27" s="57"/>
    </row>
    <row r="28" spans="1:9" x14ac:dyDescent="0.25">
      <c r="A28" s="40" t="s">
        <v>24</v>
      </c>
      <c r="B28" s="41"/>
      <c r="C28" s="41"/>
      <c r="D28" s="41"/>
      <c r="E28" s="42"/>
    </row>
    <row r="29" spans="1:9" x14ac:dyDescent="0.25">
      <c r="A29" s="96" t="s">
        <v>180</v>
      </c>
      <c r="B29" s="43"/>
      <c r="C29" s="43"/>
      <c r="D29" s="43"/>
      <c r="E29" s="44"/>
    </row>
    <row r="30" spans="1:9" x14ac:dyDescent="0.25">
      <c r="A30" s="56" t="s">
        <v>88</v>
      </c>
      <c r="B30" s="43"/>
      <c r="C30" s="43"/>
      <c r="D30" s="43"/>
      <c r="E30" s="44"/>
    </row>
    <row r="31" spans="1:9" x14ac:dyDescent="0.25">
      <c r="A31" s="56" t="s">
        <v>89</v>
      </c>
      <c r="B31" s="43"/>
      <c r="C31" s="43"/>
      <c r="D31" s="43"/>
      <c r="E31" s="44"/>
    </row>
    <row r="32" spans="1:9" x14ac:dyDescent="0.25">
      <c r="A32" s="129" t="s">
        <v>182</v>
      </c>
      <c r="B32" s="43"/>
      <c r="C32" s="43"/>
      <c r="D32" s="43"/>
      <c r="E32" s="44"/>
    </row>
    <row r="33" spans="1:9" x14ac:dyDescent="0.25">
      <c r="A33" s="96" t="s">
        <v>181</v>
      </c>
      <c r="B33" s="43"/>
      <c r="C33" s="43"/>
      <c r="D33" s="43"/>
      <c r="E33" s="44"/>
    </row>
    <row r="34" spans="1:9" x14ac:dyDescent="0.25">
      <c r="A34" s="56"/>
      <c r="B34" s="43"/>
      <c r="C34" s="43"/>
      <c r="D34" s="43"/>
      <c r="E34" s="44"/>
    </row>
    <row r="35" spans="1:9" x14ac:dyDescent="0.25">
      <c r="A35" s="79" t="s">
        <v>29</v>
      </c>
      <c r="B35" s="43"/>
      <c r="C35" s="43"/>
      <c r="D35" s="43"/>
      <c r="E35" s="44"/>
    </row>
    <row r="36" spans="1:9" x14ac:dyDescent="0.25">
      <c r="A36" s="80" t="s">
        <v>99</v>
      </c>
      <c r="B36" s="46"/>
      <c r="C36" s="46"/>
      <c r="D36" s="46"/>
      <c r="E36" s="47"/>
    </row>
    <row r="39" spans="1:9" ht="14.4" x14ac:dyDescent="0.3">
      <c r="D39" s="145" t="s">
        <v>314</v>
      </c>
      <c r="E39" s="29" t="s">
        <v>347</v>
      </c>
    </row>
    <row r="40" spans="1:9" x14ac:dyDescent="0.25">
      <c r="I40"/>
    </row>
  </sheetData>
  <sheetProtection algorithmName="SHA-512" hashValue="YdNPsdBv9zZQg0OzWCbWtXDpNkKWugUzAo4NdDio1jmCfTs5ISZFiRefbtKmeVnmSkOhfODRPZ0mmnjnaG1HOA==" saltValue="ZGmxxnt9yzy5PqN/Xk3aiQ==" spinCount="100000" sheet="1" objects="1" scenarios="1"/>
  <mergeCells count="6">
    <mergeCell ref="C1:E1"/>
    <mergeCell ref="A2:E2"/>
    <mergeCell ref="A11:A13"/>
    <mergeCell ref="B11:B13"/>
    <mergeCell ref="C11:E11"/>
    <mergeCell ref="C12:D12"/>
  </mergeCells>
  <pageMargins left="0.23622047244094491" right="0.23622047244094491" top="0.74803149606299213" bottom="0.74803149606299213" header="0.31496062992125984" footer="0.31496062992125984"/>
  <pageSetup paperSize="9" scale="84" orientation="portrait" r:id="rId1"/>
  <colBreaks count="1" manualBreakCount="1">
    <brk id="5"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34"/>
  <sheetViews>
    <sheetView showGridLines="0" zoomScale="80" zoomScaleNormal="80" workbookViewId="0">
      <selection activeCell="H22" sqref="H22"/>
    </sheetView>
  </sheetViews>
  <sheetFormatPr baseColWidth="10" defaultRowHeight="13.2" x14ac:dyDescent="0.25"/>
  <cols>
    <col min="1" max="1" width="5.44140625" customWidth="1"/>
    <col min="2" max="2" width="29.21875" customWidth="1"/>
    <col min="3" max="3" width="11.5546875" customWidth="1"/>
    <col min="4" max="4" width="16.21875" customWidth="1"/>
    <col min="5" max="5" width="5.77734375" customWidth="1"/>
    <col min="6" max="6" width="16" customWidth="1"/>
    <col min="7" max="7" width="6.44140625" customWidth="1"/>
    <col min="8" max="8" width="13.77734375" customWidth="1"/>
    <col min="9" max="9" width="8.21875" bestFit="1" customWidth="1"/>
    <col min="10" max="10" width="14" customWidth="1"/>
  </cols>
  <sheetData>
    <row r="1" spans="1:10" ht="14.4" x14ac:dyDescent="0.25">
      <c r="A1" s="148" t="s">
        <v>326</v>
      </c>
      <c r="B1" s="150"/>
      <c r="C1" s="150"/>
      <c r="D1" s="150"/>
      <c r="E1" s="150"/>
      <c r="H1" s="367" t="s">
        <v>237</v>
      </c>
      <c r="I1" s="367"/>
      <c r="J1" s="367"/>
    </row>
    <row r="2" spans="1:10" ht="33.6" x14ac:dyDescent="0.3">
      <c r="A2" s="391" t="s">
        <v>209</v>
      </c>
      <c r="B2" s="391"/>
      <c r="C2" s="391"/>
      <c r="D2" s="391"/>
      <c r="E2" s="391"/>
      <c r="F2" s="391"/>
      <c r="G2" s="391"/>
      <c r="H2" s="391"/>
      <c r="I2" s="166"/>
      <c r="J2" s="166"/>
    </row>
    <row r="3" spans="1:10" ht="13.8" x14ac:dyDescent="0.25">
      <c r="B3" s="60" t="s">
        <v>108</v>
      </c>
      <c r="C3" s="60"/>
      <c r="D3" s="60"/>
      <c r="E3" s="111" t="s">
        <v>108</v>
      </c>
      <c r="F3" s="111"/>
      <c r="G3" s="111"/>
      <c r="H3" s="111"/>
      <c r="I3" s="18"/>
    </row>
    <row r="4" spans="1:10" ht="13.8" x14ac:dyDescent="0.25">
      <c r="I4" s="111"/>
    </row>
    <row r="5" spans="1:10" ht="13.8" x14ac:dyDescent="0.25">
      <c r="B5" s="60" t="s">
        <v>18</v>
      </c>
      <c r="C5" s="444">
        <v>44682</v>
      </c>
      <c r="D5" s="444"/>
      <c r="E5" s="183"/>
      <c r="G5" s="110"/>
      <c r="H5" s="110"/>
      <c r="I5" s="111"/>
    </row>
    <row r="6" spans="1:10" ht="13.8" x14ac:dyDescent="0.25">
      <c r="B6" s="60" t="s">
        <v>17</v>
      </c>
      <c r="C6" s="184" t="s">
        <v>25</v>
      </c>
      <c r="D6" s="185"/>
      <c r="E6" s="183"/>
      <c r="G6" s="111"/>
      <c r="H6" s="111"/>
      <c r="I6" s="111"/>
    </row>
    <row r="7" spans="1:10" ht="13.8" x14ac:dyDescent="0.25">
      <c r="B7" s="60" t="s">
        <v>22</v>
      </c>
      <c r="C7" s="184" t="s">
        <v>121</v>
      </c>
      <c r="D7" s="185"/>
      <c r="E7" s="183"/>
      <c r="G7" s="111"/>
      <c r="H7" s="111"/>
      <c r="I7" s="111"/>
    </row>
    <row r="8" spans="1:10" ht="13.8" x14ac:dyDescent="0.25">
      <c r="B8" s="60"/>
      <c r="C8" s="186" t="s">
        <v>122</v>
      </c>
      <c r="D8" s="185"/>
      <c r="E8" s="183"/>
      <c r="G8" s="111"/>
      <c r="H8" s="111"/>
      <c r="I8" s="111"/>
    </row>
    <row r="9" spans="1:10" ht="13.8" x14ac:dyDescent="0.25">
      <c r="B9" s="60"/>
      <c r="C9" s="184"/>
      <c r="D9" s="185"/>
      <c r="E9" s="183"/>
      <c r="G9" s="111"/>
      <c r="H9" s="111"/>
      <c r="I9" s="34"/>
      <c r="J9" s="34"/>
    </row>
    <row r="10" spans="1:10" ht="12.6" customHeight="1" x14ac:dyDescent="0.25">
      <c r="B10" s="326" t="s">
        <v>348</v>
      </c>
      <c r="C10" s="184"/>
      <c r="D10" s="161">
        <v>1645.58</v>
      </c>
      <c r="E10" s="183"/>
      <c r="G10" s="111"/>
      <c r="H10" s="111"/>
    </row>
    <row r="11" spans="1:10" s="22" customFormat="1" ht="23.1" customHeight="1" x14ac:dyDescent="0.25">
      <c r="A11"/>
      <c r="B11" s="33"/>
      <c r="C11" s="184"/>
      <c r="D11" s="184"/>
      <c r="E11" s="184"/>
      <c r="F11" s="33"/>
      <c r="G11" s="34"/>
      <c r="H11" s="34"/>
    </row>
    <row r="12" spans="1:10" x14ac:dyDescent="0.25">
      <c r="B12" s="219"/>
      <c r="C12" s="219"/>
      <c r="D12" s="219"/>
      <c r="E12" s="219"/>
      <c r="F12" s="219"/>
      <c r="G12" s="219"/>
      <c r="H12" s="219"/>
      <c r="I12" s="220"/>
      <c r="J12" s="216"/>
    </row>
    <row r="13" spans="1:10" ht="15.6" x14ac:dyDescent="0.25">
      <c r="A13" s="495" t="s">
        <v>111</v>
      </c>
      <c r="B13" s="114" t="s">
        <v>100</v>
      </c>
      <c r="C13" s="114" t="s">
        <v>109</v>
      </c>
      <c r="D13" s="115" t="s">
        <v>117</v>
      </c>
      <c r="E13" s="504" t="s">
        <v>101</v>
      </c>
      <c r="F13" s="505"/>
      <c r="G13" s="504" t="s">
        <v>102</v>
      </c>
      <c r="H13" s="506"/>
      <c r="I13" s="503" t="s">
        <v>103</v>
      </c>
      <c r="J13" s="503"/>
    </row>
    <row r="14" spans="1:10" ht="33" customHeight="1" x14ac:dyDescent="0.25">
      <c r="A14" s="496"/>
      <c r="B14" s="498" t="s">
        <v>118</v>
      </c>
      <c r="C14" s="62" t="s">
        <v>113</v>
      </c>
      <c r="D14" s="247">
        <v>2150.6999999999998</v>
      </c>
      <c r="E14" s="501">
        <v>0.7</v>
      </c>
      <c r="F14" s="248">
        <f>D14*70%</f>
        <v>1505.4899999999998</v>
      </c>
      <c r="G14" s="507">
        <v>0.7</v>
      </c>
      <c r="H14" s="248">
        <f>D14*70%</f>
        <v>1505.4899999999998</v>
      </c>
      <c r="I14" s="510">
        <v>0.85</v>
      </c>
      <c r="J14" s="250">
        <f>D14*85%</f>
        <v>1828.0949999999998</v>
      </c>
    </row>
    <row r="15" spans="1:10" ht="54.75" customHeight="1" x14ac:dyDescent="0.25">
      <c r="A15" s="496"/>
      <c r="B15" s="499"/>
      <c r="C15" s="62" t="s">
        <v>114</v>
      </c>
      <c r="D15" s="247">
        <v>2046.18</v>
      </c>
      <c r="E15" s="502"/>
      <c r="F15" s="248">
        <f>D15*70%</f>
        <v>1432.326</v>
      </c>
      <c r="G15" s="508"/>
      <c r="H15" s="248">
        <f>D15*70%</f>
        <v>1432.326</v>
      </c>
      <c r="I15" s="511"/>
      <c r="J15" s="248">
        <f>D15*85%</f>
        <v>1739.2529999999999</v>
      </c>
    </row>
    <row r="16" spans="1:10" ht="33" customHeight="1" x14ac:dyDescent="0.25">
      <c r="A16" s="496"/>
      <c r="B16" s="500" t="s">
        <v>104</v>
      </c>
      <c r="C16" s="62" t="s">
        <v>115</v>
      </c>
      <c r="D16" s="247">
        <v>2376.83</v>
      </c>
      <c r="E16" s="501">
        <v>0.7</v>
      </c>
      <c r="F16" s="248">
        <f>D16*70%</f>
        <v>1663.7809999999999</v>
      </c>
      <c r="G16" s="507">
        <v>0.7</v>
      </c>
      <c r="H16" s="248">
        <f>D16*70%</f>
        <v>1663.7809999999999</v>
      </c>
      <c r="I16" s="484">
        <v>0.85</v>
      </c>
      <c r="J16" s="248">
        <f>D16*85%</f>
        <v>2020.3054999999999</v>
      </c>
    </row>
    <row r="17" spans="1:10" ht="33" customHeight="1" x14ac:dyDescent="0.25">
      <c r="A17" s="496"/>
      <c r="B17" s="499"/>
      <c r="C17" s="62" t="s">
        <v>116</v>
      </c>
      <c r="D17" s="247">
        <v>2263.2600000000002</v>
      </c>
      <c r="E17" s="512"/>
      <c r="F17" s="249">
        <f>D17*70%</f>
        <v>1584.2820000000002</v>
      </c>
      <c r="G17" s="509"/>
      <c r="H17" s="249">
        <f>D17*70%</f>
        <v>1584.2820000000002</v>
      </c>
      <c r="I17" s="485"/>
      <c r="J17" s="249">
        <f>D17*85%</f>
        <v>1923.7710000000002</v>
      </c>
    </row>
    <row r="18" spans="1:10" ht="33" customHeight="1" x14ac:dyDescent="0.25">
      <c r="A18" s="496"/>
      <c r="B18" s="61" t="s">
        <v>105</v>
      </c>
      <c r="C18" s="493" t="s">
        <v>110</v>
      </c>
      <c r="D18" s="494"/>
      <c r="E18" s="482" t="s">
        <v>119</v>
      </c>
      <c r="F18" s="483"/>
      <c r="G18" s="170"/>
      <c r="H18" s="170"/>
      <c r="I18" s="170"/>
      <c r="J18" s="170"/>
    </row>
    <row r="19" spans="1:10" ht="33" customHeight="1" x14ac:dyDescent="0.25">
      <c r="A19" s="497"/>
      <c r="B19" s="63" t="s">
        <v>106</v>
      </c>
      <c r="C19" s="486" t="s">
        <v>110</v>
      </c>
      <c r="D19" s="487"/>
      <c r="E19" s="482" t="s">
        <v>119</v>
      </c>
      <c r="F19" s="483"/>
      <c r="G19" s="171"/>
      <c r="H19" s="171"/>
      <c r="I19" s="171"/>
      <c r="J19" s="171"/>
    </row>
    <row r="20" spans="1:10" ht="44.1" customHeight="1" x14ac:dyDescent="0.25">
      <c r="A20" s="216"/>
      <c r="B20" s="221"/>
      <c r="C20" s="221"/>
      <c r="D20" s="221"/>
      <c r="E20" s="221"/>
      <c r="F20" s="221"/>
      <c r="G20" s="221"/>
      <c r="H20" s="221"/>
      <c r="I20" s="221"/>
      <c r="J20" s="221"/>
    </row>
    <row r="21" spans="1:10" s="22" customFormat="1" ht="41.1" customHeight="1" x14ac:dyDescent="0.25">
      <c r="A21" s="488" t="s">
        <v>112</v>
      </c>
      <c r="B21" s="476" t="s">
        <v>90</v>
      </c>
      <c r="C21" s="477"/>
      <c r="D21" s="223" t="s">
        <v>95</v>
      </c>
      <c r="E21" s="463" t="s">
        <v>101</v>
      </c>
      <c r="F21" s="464"/>
      <c r="G21" s="463" t="s">
        <v>102</v>
      </c>
      <c r="H21" s="464"/>
      <c r="I21" s="474" t="s">
        <v>103</v>
      </c>
      <c r="J21" s="475"/>
    </row>
    <row r="22" spans="1:10" ht="35.1" customHeight="1" x14ac:dyDescent="0.25">
      <c r="A22" s="489"/>
      <c r="B22" s="478" t="s">
        <v>140</v>
      </c>
      <c r="C22" s="479"/>
      <c r="D22" s="490">
        <f>D10</f>
        <v>1645.58</v>
      </c>
      <c r="E22" s="64">
        <v>0.9</v>
      </c>
      <c r="F22" s="188">
        <f>D22*90%</f>
        <v>1481.0219999999999</v>
      </c>
      <c r="G22" s="64">
        <v>0.9</v>
      </c>
      <c r="H22" s="188">
        <f>D22*90%</f>
        <v>1481.0219999999999</v>
      </c>
      <c r="I22" s="468">
        <f>D22</f>
        <v>1645.58</v>
      </c>
      <c r="J22" s="469"/>
    </row>
    <row r="23" spans="1:10" ht="38.25" customHeight="1" x14ac:dyDescent="0.25">
      <c r="A23" s="489"/>
      <c r="B23" s="478" t="s">
        <v>120</v>
      </c>
      <c r="C23" s="479"/>
      <c r="D23" s="491"/>
      <c r="E23" s="64">
        <v>0.65</v>
      </c>
      <c r="F23" s="188">
        <f>D22*65%</f>
        <v>1069.627</v>
      </c>
      <c r="G23" s="64">
        <v>0.8</v>
      </c>
      <c r="H23" s="188">
        <f>D22*80%</f>
        <v>1316.4639999999999</v>
      </c>
      <c r="I23" s="470"/>
      <c r="J23" s="471"/>
    </row>
    <row r="24" spans="1:10" ht="13.8" x14ac:dyDescent="0.25">
      <c r="A24" s="489"/>
      <c r="B24" s="480" t="s">
        <v>107</v>
      </c>
      <c r="C24" s="481"/>
      <c r="D24" s="492"/>
      <c r="E24" s="222">
        <v>0.55000000000000004</v>
      </c>
      <c r="F24" s="188">
        <f>D22*55%</f>
        <v>905.06900000000007</v>
      </c>
      <c r="G24" s="222">
        <v>0.7</v>
      </c>
      <c r="H24" s="188">
        <f>D22*70%</f>
        <v>1151.9059999999999</v>
      </c>
      <c r="I24" s="472"/>
      <c r="J24" s="473"/>
    </row>
    <row r="26" spans="1:10" ht="36.6" customHeight="1" x14ac:dyDescent="0.25"/>
    <row r="27" spans="1:10" x14ac:dyDescent="0.25">
      <c r="A27" s="81" t="s">
        <v>29</v>
      </c>
      <c r="B27" s="41"/>
      <c r="C27" s="41"/>
      <c r="D27" s="41"/>
      <c r="E27" s="41"/>
      <c r="F27" s="41"/>
      <c r="G27" s="41"/>
      <c r="H27" s="41"/>
      <c r="I27" s="41"/>
      <c r="J27" s="42"/>
    </row>
    <row r="28" spans="1:10" ht="49.5" customHeight="1" x14ac:dyDescent="0.25">
      <c r="A28" s="465" t="s">
        <v>221</v>
      </c>
      <c r="B28" s="466"/>
      <c r="C28" s="466"/>
      <c r="D28" s="466"/>
      <c r="E28" s="466"/>
      <c r="F28" s="466"/>
      <c r="G28" s="466"/>
      <c r="H28" s="466"/>
      <c r="I28" s="466"/>
      <c r="J28" s="467"/>
    </row>
    <row r="34" spans="9:10" ht="14.4" x14ac:dyDescent="0.3">
      <c r="I34" s="145" t="s">
        <v>313</v>
      </c>
      <c r="J34" s="29" t="s">
        <v>347</v>
      </c>
    </row>
  </sheetData>
  <sheetProtection algorithmName="SHA-512" hashValue="GnyDqxCmlPQI5NI4G3EOpUk8lKMo2fm3W8l2IbJoljtluZTQrauO6t8xr3+GkoVh4BYH3D/UqolYWmz/a1ZnLw==" saltValue="zL2WwZf7GWVumpKwv/JlHA==" spinCount="100000" sheet="1" objects="1" scenarios="1"/>
  <mergeCells count="30">
    <mergeCell ref="I13:J13"/>
    <mergeCell ref="E13:F13"/>
    <mergeCell ref="G13:H13"/>
    <mergeCell ref="G14:G15"/>
    <mergeCell ref="G16:G17"/>
    <mergeCell ref="I14:I15"/>
    <mergeCell ref="E16:E17"/>
    <mergeCell ref="D22:D24"/>
    <mergeCell ref="C18:D18"/>
    <mergeCell ref="E21:F21"/>
    <mergeCell ref="A13:A19"/>
    <mergeCell ref="B14:B15"/>
    <mergeCell ref="B16:B17"/>
    <mergeCell ref="E14:E15"/>
    <mergeCell ref="G21:H21"/>
    <mergeCell ref="A28:J28"/>
    <mergeCell ref="H1:J1"/>
    <mergeCell ref="I22:J24"/>
    <mergeCell ref="I21:J21"/>
    <mergeCell ref="B21:C21"/>
    <mergeCell ref="B22:C22"/>
    <mergeCell ref="B23:C23"/>
    <mergeCell ref="B24:C24"/>
    <mergeCell ref="A2:H2"/>
    <mergeCell ref="E18:F18"/>
    <mergeCell ref="E19:F19"/>
    <mergeCell ref="I16:I17"/>
    <mergeCell ref="C19:D19"/>
    <mergeCell ref="C5:D5"/>
    <mergeCell ref="A21:A24"/>
  </mergeCells>
  <pageMargins left="0.23622047244094491" right="0.23622047244094491" top="0.74803149606299213" bottom="0.74803149606299213" header="0.31496062992125984" footer="0.31496062992125984"/>
  <pageSetup paperSize="9" scale="7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54"/>
  <sheetViews>
    <sheetView showGridLines="0" zoomScale="80" zoomScaleNormal="80" workbookViewId="0">
      <selection activeCell="M51" sqref="M51"/>
    </sheetView>
  </sheetViews>
  <sheetFormatPr baseColWidth="10" defaultRowHeight="13.2" x14ac:dyDescent="0.25"/>
  <cols>
    <col min="1" max="1" width="12.21875" customWidth="1"/>
    <col min="2" max="2" width="22" customWidth="1"/>
    <col min="3" max="3" width="21.77734375" customWidth="1"/>
    <col min="4" max="4" width="3.21875" bestFit="1" customWidth="1"/>
    <col min="5" max="5" width="25.21875" customWidth="1"/>
    <col min="6" max="6" width="14.77734375" customWidth="1"/>
    <col min="7" max="7" width="17.21875" customWidth="1"/>
    <col min="8" max="8" width="39.5546875" customWidth="1"/>
  </cols>
  <sheetData>
    <row r="1" spans="1:8" ht="14.4" x14ac:dyDescent="0.25">
      <c r="A1" s="148" t="s">
        <v>326</v>
      </c>
      <c r="B1" s="150"/>
      <c r="C1" s="150"/>
      <c r="D1" s="150"/>
      <c r="E1" s="150"/>
      <c r="F1" s="367" t="s">
        <v>237</v>
      </c>
      <c r="G1" s="367"/>
      <c r="H1" s="367"/>
    </row>
    <row r="2" spans="1:8" ht="33.6" x14ac:dyDescent="0.25">
      <c r="A2" s="391" t="s">
        <v>210</v>
      </c>
      <c r="B2" s="391"/>
      <c r="C2" s="391"/>
      <c r="D2" s="391"/>
      <c r="E2" s="391"/>
      <c r="F2" s="391"/>
      <c r="G2" s="391"/>
      <c r="H2" s="391"/>
    </row>
    <row r="4" spans="1:8" ht="13.8" x14ac:dyDescent="0.25">
      <c r="A4" s="388" t="s">
        <v>18</v>
      </c>
      <c r="B4" s="388"/>
      <c r="C4" s="444">
        <v>44682</v>
      </c>
      <c r="D4" s="444"/>
    </row>
    <row r="5" spans="1:8" ht="13.8" x14ac:dyDescent="0.25">
      <c r="A5" s="388" t="s">
        <v>17</v>
      </c>
      <c r="B5" s="388"/>
      <c r="C5" s="451" t="s">
        <v>25</v>
      </c>
      <c r="D5" s="451"/>
    </row>
    <row r="6" spans="1:8" ht="13.8" x14ac:dyDescent="0.25">
      <c r="A6" s="388" t="s">
        <v>22</v>
      </c>
      <c r="B6" s="388"/>
      <c r="C6" s="184" t="s">
        <v>222</v>
      </c>
      <c r="D6" s="184"/>
    </row>
    <row r="7" spans="1:8" ht="13.8" x14ac:dyDescent="0.25">
      <c r="A7" s="140"/>
      <c r="B7" s="140"/>
      <c r="C7" s="184"/>
      <c r="D7" s="184"/>
    </row>
    <row r="8" spans="1:8" ht="13.8" x14ac:dyDescent="0.25">
      <c r="A8" s="326" t="s">
        <v>348</v>
      </c>
      <c r="B8" s="140"/>
      <c r="C8" s="161">
        <v>1645.58</v>
      </c>
      <c r="D8" s="184"/>
    </row>
    <row r="9" spans="1:8" ht="35.1" customHeight="1" thickBot="1" x14ac:dyDescent="0.3">
      <c r="A9" s="140"/>
      <c r="B9" s="140"/>
      <c r="C9" s="141"/>
      <c r="D9" s="141"/>
    </row>
    <row r="10" spans="1:8" ht="69.75" customHeight="1" thickBot="1" x14ac:dyDescent="0.3">
      <c r="A10" s="224" t="s">
        <v>142</v>
      </c>
      <c r="B10" s="526" t="s">
        <v>72</v>
      </c>
      <c r="C10" s="526"/>
      <c r="D10" s="526" t="s">
        <v>73</v>
      </c>
      <c r="E10" s="526"/>
      <c r="F10" s="526" t="s">
        <v>74</v>
      </c>
      <c r="G10" s="526"/>
      <c r="H10" s="527"/>
    </row>
    <row r="11" spans="1:8" ht="33.6" customHeight="1" x14ac:dyDescent="0.25">
      <c r="A11" s="523" t="s">
        <v>75</v>
      </c>
      <c r="B11" s="528" t="s">
        <v>76</v>
      </c>
      <c r="C11" s="528"/>
      <c r="D11" s="528" t="s">
        <v>77</v>
      </c>
      <c r="E11" s="528"/>
      <c r="F11" s="528" t="s">
        <v>78</v>
      </c>
      <c r="G11" s="528"/>
      <c r="H11" s="529"/>
    </row>
    <row r="12" spans="1:8" ht="29.55" customHeight="1" x14ac:dyDescent="0.25">
      <c r="A12" s="524"/>
      <c r="B12" s="530">
        <f>C8*55%</f>
        <v>905.06900000000007</v>
      </c>
      <c r="C12" s="530"/>
      <c r="D12" s="530">
        <f>C8*65%</f>
        <v>1069.627</v>
      </c>
      <c r="E12" s="530"/>
      <c r="F12" s="530">
        <f>C8*80%</f>
        <v>1316.4639999999999</v>
      </c>
      <c r="G12" s="530"/>
      <c r="H12" s="531"/>
    </row>
    <row r="13" spans="1:8" ht="34.5" customHeight="1" x14ac:dyDescent="0.25">
      <c r="A13" s="524"/>
      <c r="B13" s="532" t="s">
        <v>83</v>
      </c>
      <c r="C13" s="532"/>
      <c r="D13" s="532" t="s">
        <v>84</v>
      </c>
      <c r="E13" s="532"/>
      <c r="F13" s="532" t="s">
        <v>85</v>
      </c>
      <c r="G13" s="532"/>
      <c r="H13" s="533"/>
    </row>
    <row r="14" spans="1:8" ht="25.05" customHeight="1" thickBot="1" x14ac:dyDescent="0.3">
      <c r="A14" s="525"/>
      <c r="B14" s="534">
        <f>C8*65%</f>
        <v>1069.627</v>
      </c>
      <c r="C14" s="534"/>
      <c r="D14" s="534">
        <f>C8*70%</f>
        <v>1151.9059999999999</v>
      </c>
      <c r="E14" s="534"/>
      <c r="F14" s="534">
        <f>C8*85%</f>
        <v>1398.7429999999999</v>
      </c>
      <c r="G14" s="534"/>
      <c r="H14" s="535"/>
    </row>
    <row r="15" spans="1:8" ht="35.1" customHeight="1" x14ac:dyDescent="0.25">
      <c r="A15" s="523" t="s">
        <v>79</v>
      </c>
      <c r="B15" s="528" t="s">
        <v>80</v>
      </c>
      <c r="C15" s="528"/>
      <c r="D15" s="528" t="s">
        <v>78</v>
      </c>
      <c r="E15" s="528"/>
      <c r="F15" s="528" t="s">
        <v>81</v>
      </c>
      <c r="G15" s="528"/>
      <c r="H15" s="529"/>
    </row>
    <row r="16" spans="1:8" ht="23.55" customHeight="1" x14ac:dyDescent="0.25">
      <c r="A16" s="524"/>
      <c r="B16" s="530">
        <f>C8*70%</f>
        <v>1151.9059999999999</v>
      </c>
      <c r="C16" s="530"/>
      <c r="D16" s="530">
        <f>C8*80%</f>
        <v>1316.4639999999999</v>
      </c>
      <c r="E16" s="530"/>
      <c r="F16" s="530">
        <f>C8*85%</f>
        <v>1398.7429999999999</v>
      </c>
      <c r="G16" s="530"/>
      <c r="H16" s="531"/>
    </row>
    <row r="17" spans="1:23" ht="43.05" customHeight="1" x14ac:dyDescent="0.25">
      <c r="A17" s="524"/>
      <c r="B17" s="532" t="s">
        <v>86</v>
      </c>
      <c r="C17" s="532"/>
      <c r="D17" s="532" t="s">
        <v>85</v>
      </c>
      <c r="E17" s="532"/>
      <c r="F17" s="532" t="s">
        <v>87</v>
      </c>
      <c r="G17" s="532"/>
      <c r="H17" s="533"/>
    </row>
    <row r="18" spans="1:23" ht="24.75" customHeight="1" x14ac:dyDescent="0.25">
      <c r="A18" s="546"/>
      <c r="B18" s="542">
        <f>C8*80%</f>
        <v>1316.4639999999999</v>
      </c>
      <c r="C18" s="542"/>
      <c r="D18" s="542">
        <f>C8*85%</f>
        <v>1398.7429999999999</v>
      </c>
      <c r="E18" s="542"/>
      <c r="F18" s="542">
        <f>C8*90%</f>
        <v>1481.0219999999999</v>
      </c>
      <c r="G18" s="542"/>
      <c r="H18" s="547"/>
    </row>
    <row r="19" spans="1:23" ht="31.8" customHeight="1" x14ac:dyDescent="0.25">
      <c r="A19" s="539" t="s">
        <v>82</v>
      </c>
      <c r="B19" s="548" t="s">
        <v>352</v>
      </c>
      <c r="C19" s="549"/>
      <c r="D19" s="549"/>
      <c r="E19" s="549"/>
      <c r="F19" s="549"/>
      <c r="G19" s="549"/>
      <c r="H19" s="550"/>
    </row>
    <row r="20" spans="1:23" ht="25.8" customHeight="1" x14ac:dyDescent="0.25">
      <c r="A20" s="540"/>
      <c r="B20" s="543" t="s">
        <v>351</v>
      </c>
      <c r="C20" s="544"/>
      <c r="D20" s="544"/>
      <c r="E20" s="544"/>
      <c r="F20" s="544"/>
      <c r="G20" s="544"/>
      <c r="H20" s="545"/>
    </row>
    <row r="21" spans="1:23" ht="43.2" customHeight="1" x14ac:dyDescent="0.25">
      <c r="A21" s="541"/>
      <c r="B21" s="536" t="s">
        <v>353</v>
      </c>
      <c r="C21" s="537"/>
      <c r="D21" s="537"/>
      <c r="E21" s="537"/>
      <c r="F21" s="537"/>
      <c r="G21" s="537"/>
      <c r="H21" s="538"/>
    </row>
    <row r="22" spans="1:23" x14ac:dyDescent="0.25">
      <c r="B22" s="299"/>
      <c r="C22" s="284"/>
      <c r="D22" s="284"/>
      <c r="E22" s="284"/>
      <c r="F22" s="284"/>
      <c r="G22" s="284"/>
      <c r="H22" s="284"/>
    </row>
    <row r="23" spans="1:23" x14ac:dyDescent="0.25">
      <c r="B23" s="299"/>
      <c r="C23" s="284"/>
      <c r="D23" s="284"/>
      <c r="E23" s="284"/>
      <c r="F23" s="284"/>
      <c r="G23" s="284"/>
      <c r="H23" s="284"/>
    </row>
    <row r="25" spans="1:23" ht="15.6" x14ac:dyDescent="0.3">
      <c r="A25" s="515" t="s">
        <v>294</v>
      </c>
      <c r="B25" s="515"/>
      <c r="C25" s="515"/>
      <c r="D25" s="515"/>
      <c r="E25" s="515"/>
      <c r="F25" s="515"/>
      <c r="G25" s="515"/>
      <c r="H25" s="515"/>
      <c r="U25" s="285"/>
      <c r="V25" s="285"/>
      <c r="W25" s="285"/>
    </row>
    <row r="26" spans="1:23" ht="14.4" x14ac:dyDescent="0.3">
      <c r="A26" s="285"/>
      <c r="B26" s="285"/>
      <c r="C26" s="285"/>
      <c r="D26" s="285"/>
      <c r="E26" s="285"/>
      <c r="F26" s="286"/>
      <c r="G26" s="286"/>
      <c r="H26" s="285"/>
      <c r="I26" s="285"/>
      <c r="J26" s="285"/>
      <c r="U26" s="285"/>
      <c r="V26" s="285"/>
      <c r="W26" s="285"/>
    </row>
    <row r="27" spans="1:23" ht="14.4" x14ac:dyDescent="0.3">
      <c r="A27" s="285"/>
      <c r="B27" s="285"/>
      <c r="C27" s="285"/>
      <c r="D27" s="285"/>
      <c r="E27" s="285"/>
      <c r="U27" s="285"/>
      <c r="V27" s="285"/>
      <c r="W27" s="285"/>
    </row>
    <row r="28" spans="1:23" ht="27" thickBot="1" x14ac:dyDescent="0.35">
      <c r="A28" s="287" t="s">
        <v>295</v>
      </c>
      <c r="B28" s="288" t="s">
        <v>296</v>
      </c>
      <c r="C28" s="518" t="s">
        <v>297</v>
      </c>
      <c r="D28" s="519"/>
      <c r="E28" s="289"/>
      <c r="F28" s="286"/>
      <c r="G28" s="300" t="s">
        <v>303</v>
      </c>
      <c r="H28" s="285"/>
      <c r="I28" s="285"/>
      <c r="J28" s="285"/>
      <c r="R28" s="285"/>
      <c r="S28" s="285"/>
      <c r="T28" s="285"/>
    </row>
    <row r="29" spans="1:23" ht="14.4" x14ac:dyDescent="0.25">
      <c r="A29" s="516" t="s">
        <v>298</v>
      </c>
      <c r="B29" s="290">
        <v>170</v>
      </c>
      <c r="C29" s="346">
        <v>19444.259999999998</v>
      </c>
      <c r="D29" s="346"/>
      <c r="E29" s="291"/>
      <c r="F29" s="286"/>
      <c r="G29" s="302">
        <f>85%*(C29/12)</f>
        <v>1377.3017499999999</v>
      </c>
      <c r="H29" s="301" t="s">
        <v>331</v>
      </c>
      <c r="I29" s="301"/>
      <c r="J29" s="301"/>
    </row>
    <row r="30" spans="1:23" ht="14.4" x14ac:dyDescent="0.25">
      <c r="A30" s="517"/>
      <c r="B30" s="292"/>
      <c r="C30" s="293"/>
      <c r="D30" s="293"/>
      <c r="E30" s="294"/>
      <c r="F30" s="286"/>
      <c r="G30" s="303"/>
      <c r="H30" s="286"/>
      <c r="I30" s="286"/>
      <c r="J30" s="286"/>
    </row>
    <row r="31" spans="1:23" ht="14.4" x14ac:dyDescent="0.25">
      <c r="A31" s="517"/>
      <c r="B31" s="295">
        <v>175</v>
      </c>
      <c r="C31" s="293">
        <v>19801.310000000001</v>
      </c>
      <c r="D31" s="293"/>
      <c r="E31" s="294"/>
      <c r="F31" s="286"/>
      <c r="G31" s="303">
        <f t="shared" ref="G31:G44" si="0">85%*(C31/12)</f>
        <v>1402.5927916666667</v>
      </c>
      <c r="H31" s="301" t="s">
        <v>331</v>
      </c>
      <c r="I31" s="301"/>
      <c r="J31" s="301"/>
    </row>
    <row r="32" spans="1:23" ht="14.4" x14ac:dyDescent="0.25">
      <c r="A32" s="517"/>
      <c r="B32" s="295">
        <v>180</v>
      </c>
      <c r="C32" s="293">
        <v>20158.36</v>
      </c>
      <c r="D32" s="293"/>
      <c r="E32" s="294"/>
      <c r="F32" s="286"/>
      <c r="G32" s="303">
        <f t="shared" si="0"/>
        <v>1427.8838333333333</v>
      </c>
      <c r="H32" s="301" t="s">
        <v>331</v>
      </c>
      <c r="I32" s="301"/>
      <c r="J32" s="301"/>
    </row>
    <row r="33" spans="1:20" ht="14.4" x14ac:dyDescent="0.25">
      <c r="A33" s="517"/>
      <c r="B33" s="295">
        <v>190</v>
      </c>
      <c r="C33" s="293">
        <v>20872.46</v>
      </c>
      <c r="D33" s="293"/>
      <c r="E33" s="294"/>
      <c r="F33" s="286"/>
      <c r="G33" s="303">
        <f t="shared" si="0"/>
        <v>1478.4659166666665</v>
      </c>
      <c r="H33" s="301" t="s">
        <v>331</v>
      </c>
      <c r="I33" s="301"/>
      <c r="J33" s="301"/>
    </row>
    <row r="34" spans="1:20" ht="14.4" x14ac:dyDescent="0.25">
      <c r="A34" s="517"/>
      <c r="B34" s="295">
        <v>200</v>
      </c>
      <c r="C34" s="293">
        <v>21586.560000000001</v>
      </c>
      <c r="D34" s="293"/>
      <c r="E34" s="294"/>
      <c r="F34" s="286"/>
      <c r="G34" s="303">
        <f t="shared" si="0"/>
        <v>1529.048</v>
      </c>
      <c r="H34" s="301" t="s">
        <v>331</v>
      </c>
      <c r="I34" s="301"/>
      <c r="J34" s="301"/>
    </row>
    <row r="35" spans="1:20" ht="15" thickBot="1" x14ac:dyDescent="0.3">
      <c r="A35" s="514"/>
      <c r="B35" s="296">
        <v>210</v>
      </c>
      <c r="C35" s="344">
        <v>22300.66</v>
      </c>
      <c r="D35" s="344"/>
      <c r="E35" s="297"/>
      <c r="F35" s="286"/>
      <c r="G35" s="303">
        <f t="shared" si="0"/>
        <v>1579.6300833333332</v>
      </c>
      <c r="H35" s="301" t="s">
        <v>331</v>
      </c>
      <c r="I35" s="301"/>
      <c r="J35" s="301"/>
    </row>
    <row r="36" spans="1:20" ht="14.4" x14ac:dyDescent="0.25">
      <c r="A36" s="513" t="s">
        <v>299</v>
      </c>
      <c r="B36" s="295">
        <v>220</v>
      </c>
      <c r="C36" s="293">
        <v>23014.76</v>
      </c>
      <c r="D36" s="293"/>
      <c r="E36" s="294"/>
      <c r="F36" s="286"/>
      <c r="G36" s="303">
        <f t="shared" si="0"/>
        <v>1630.2121666666665</v>
      </c>
      <c r="H36" s="301" t="s">
        <v>331</v>
      </c>
      <c r="I36" s="301"/>
      <c r="J36" s="301"/>
    </row>
    <row r="37" spans="1:20" ht="15.6" x14ac:dyDescent="0.3">
      <c r="A37" s="517"/>
      <c r="B37" s="295">
        <v>240</v>
      </c>
      <c r="C37" s="293">
        <v>24442.959999999999</v>
      </c>
      <c r="D37" s="293"/>
      <c r="E37" s="294"/>
      <c r="F37" s="286"/>
      <c r="G37" s="304">
        <f t="shared" si="0"/>
        <v>1731.3763333333332</v>
      </c>
      <c r="H37" s="285"/>
      <c r="I37" s="285"/>
      <c r="J37" s="285"/>
      <c r="R37" s="285"/>
      <c r="S37" s="285"/>
      <c r="T37" s="285"/>
    </row>
    <row r="38" spans="1:20" ht="15.6" x14ac:dyDescent="0.3">
      <c r="A38" s="517"/>
      <c r="B38" s="295">
        <v>260</v>
      </c>
      <c r="C38" s="293">
        <v>25871.16</v>
      </c>
      <c r="D38" s="293"/>
      <c r="E38" s="294"/>
      <c r="F38" s="286"/>
      <c r="G38" s="304">
        <f t="shared" si="0"/>
        <v>1832.5404999999998</v>
      </c>
      <c r="H38" s="285"/>
      <c r="I38" s="285"/>
      <c r="J38" s="285"/>
      <c r="R38" s="285"/>
      <c r="S38" s="285"/>
      <c r="T38" s="285"/>
    </row>
    <row r="39" spans="1:20" ht="16.2" thickBot="1" x14ac:dyDescent="0.35">
      <c r="A39" s="514"/>
      <c r="B39" s="296">
        <v>280</v>
      </c>
      <c r="C39" s="345">
        <v>27299.360000000001</v>
      </c>
      <c r="D39" s="345"/>
      <c r="E39" s="297"/>
      <c r="F39" s="286"/>
      <c r="G39" s="304">
        <f t="shared" si="0"/>
        <v>1933.7046666666668</v>
      </c>
      <c r="H39" s="285"/>
      <c r="I39" s="285"/>
      <c r="J39" s="285"/>
      <c r="R39" s="285"/>
      <c r="S39" s="285"/>
      <c r="T39" s="285"/>
    </row>
    <row r="40" spans="1:20" ht="15.6" x14ac:dyDescent="0.3">
      <c r="A40" s="513" t="s">
        <v>300</v>
      </c>
      <c r="B40" s="295">
        <v>330</v>
      </c>
      <c r="C40" s="293">
        <v>30869.86</v>
      </c>
      <c r="D40" s="293"/>
      <c r="E40" s="294"/>
      <c r="F40" s="286"/>
      <c r="G40" s="304">
        <f t="shared" si="0"/>
        <v>2186.6150833333331</v>
      </c>
      <c r="H40" s="285"/>
      <c r="I40" s="285"/>
      <c r="J40" s="285"/>
      <c r="R40" s="285"/>
      <c r="S40" s="285"/>
      <c r="T40" s="285"/>
    </row>
    <row r="41" spans="1:20" ht="16.2" thickBot="1" x14ac:dyDescent="0.35">
      <c r="A41" s="514"/>
      <c r="B41" s="296">
        <v>385</v>
      </c>
      <c r="C41" s="344">
        <v>34797.410000000003</v>
      </c>
      <c r="D41" s="344"/>
      <c r="E41" s="297"/>
      <c r="F41" s="286"/>
      <c r="G41" s="304">
        <f t="shared" si="0"/>
        <v>2464.8165416666666</v>
      </c>
      <c r="H41" s="285"/>
      <c r="I41" s="285"/>
      <c r="J41" s="285"/>
      <c r="R41" s="285"/>
      <c r="S41" s="285"/>
      <c r="T41" s="285"/>
    </row>
    <row r="42" spans="1:20" ht="15.6" x14ac:dyDescent="0.3">
      <c r="A42" s="513" t="s">
        <v>301</v>
      </c>
      <c r="B42" s="295">
        <v>450</v>
      </c>
      <c r="C42" s="293">
        <v>39439.06</v>
      </c>
      <c r="D42" s="293"/>
      <c r="E42" s="294"/>
      <c r="F42" s="286"/>
      <c r="G42" s="304">
        <f t="shared" si="0"/>
        <v>2793.6000833333333</v>
      </c>
      <c r="H42" s="285"/>
      <c r="I42" s="285"/>
      <c r="J42" s="285"/>
      <c r="R42" s="285"/>
      <c r="S42" s="285"/>
      <c r="T42" s="285"/>
    </row>
    <row r="43" spans="1:20" ht="16.2" thickBot="1" x14ac:dyDescent="0.35">
      <c r="A43" s="514"/>
      <c r="B43" s="296">
        <v>500</v>
      </c>
      <c r="C43" s="344">
        <v>43009.56</v>
      </c>
      <c r="D43" s="344"/>
      <c r="E43" s="297"/>
      <c r="F43" s="286"/>
      <c r="G43" s="304">
        <f t="shared" si="0"/>
        <v>3046.5104999999994</v>
      </c>
      <c r="H43" s="285"/>
      <c r="I43" s="285"/>
      <c r="J43" s="285"/>
      <c r="R43" s="285"/>
      <c r="S43" s="285"/>
      <c r="T43" s="285"/>
    </row>
    <row r="44" spans="1:20" ht="16.2" thickBot="1" x14ac:dyDescent="0.35">
      <c r="A44" s="298" t="s">
        <v>302</v>
      </c>
      <c r="B44" s="296">
        <v>600</v>
      </c>
      <c r="C44" s="344">
        <v>50150.559999999998</v>
      </c>
      <c r="D44" s="344"/>
      <c r="E44" s="297"/>
      <c r="F44" s="286"/>
      <c r="G44" s="305">
        <f t="shared" si="0"/>
        <v>3552.3313333333331</v>
      </c>
      <c r="H44" s="285"/>
      <c r="I44" s="285"/>
      <c r="J44" s="285"/>
      <c r="R44" s="285"/>
      <c r="S44" s="285"/>
      <c r="T44" s="285"/>
    </row>
    <row r="47" spans="1:20" x14ac:dyDescent="0.25">
      <c r="A47" s="225" t="s">
        <v>29</v>
      </c>
      <c r="B47" s="41"/>
      <c r="C47" s="41"/>
      <c r="D47" s="41"/>
      <c r="E47" s="41"/>
      <c r="F47" s="41"/>
      <c r="G47" s="41"/>
      <c r="H47" s="42"/>
    </row>
    <row r="48" spans="1:20" x14ac:dyDescent="0.25">
      <c r="A48" s="56" t="s">
        <v>158</v>
      </c>
      <c r="B48" s="43"/>
      <c r="C48" s="43"/>
      <c r="D48" s="43"/>
      <c r="E48" s="43"/>
      <c r="F48" s="43"/>
      <c r="G48" s="43"/>
      <c r="H48" s="44"/>
    </row>
    <row r="49" spans="1:8" x14ac:dyDescent="0.25">
      <c r="A49" s="56" t="s">
        <v>346</v>
      </c>
      <c r="B49" s="43"/>
      <c r="C49" s="43"/>
      <c r="D49" s="43"/>
      <c r="E49" s="43"/>
      <c r="F49" s="43"/>
      <c r="G49" s="43"/>
      <c r="H49" s="44"/>
    </row>
    <row r="50" spans="1:8" x14ac:dyDescent="0.25">
      <c r="A50" s="98" t="s">
        <v>223</v>
      </c>
      <c r="B50" s="43"/>
      <c r="C50" s="43"/>
      <c r="D50" s="43"/>
      <c r="E50" s="43"/>
      <c r="F50" s="43"/>
      <c r="G50" s="43"/>
      <c r="H50" s="44"/>
    </row>
    <row r="51" spans="1:8" ht="47.55" customHeight="1" x14ac:dyDescent="0.25">
      <c r="A51" s="520" t="s">
        <v>345</v>
      </c>
      <c r="B51" s="521"/>
      <c r="C51" s="521"/>
      <c r="D51" s="521"/>
      <c r="E51" s="521"/>
      <c r="F51" s="521"/>
      <c r="G51" s="521"/>
      <c r="H51" s="522"/>
    </row>
    <row r="54" spans="1:8" ht="14.4" x14ac:dyDescent="0.3">
      <c r="G54" s="145" t="s">
        <v>312</v>
      </c>
      <c r="H54" s="29" t="s">
        <v>354</v>
      </c>
    </row>
  </sheetData>
  <sheetProtection algorithmName="SHA-512" hashValue="vg1j08M5crX83TQY4cwUntF5nRhecZkzKkWAKvxW828TTorcAUOuHoAh2jYjVPaX3zus7goUB3sjvYUfbnCA3Q==" saltValue="kolGPZiiQnLQDQuAKC26RA==" spinCount="100000" sheet="1" objects="1" scenarios="1"/>
  <mergeCells count="47">
    <mergeCell ref="B17:C17"/>
    <mergeCell ref="D11:E11"/>
    <mergeCell ref="B21:H21"/>
    <mergeCell ref="A19:A21"/>
    <mergeCell ref="D15:E15"/>
    <mergeCell ref="D16:E16"/>
    <mergeCell ref="D17:E17"/>
    <mergeCell ref="D18:E18"/>
    <mergeCell ref="B20:H20"/>
    <mergeCell ref="B18:C18"/>
    <mergeCell ref="A15:A18"/>
    <mergeCell ref="F17:H17"/>
    <mergeCell ref="F18:H18"/>
    <mergeCell ref="B19:H19"/>
    <mergeCell ref="F15:H15"/>
    <mergeCell ref="F16:H16"/>
    <mergeCell ref="F14:H14"/>
    <mergeCell ref="D10:E10"/>
    <mergeCell ref="B15:C15"/>
    <mergeCell ref="B16:C16"/>
    <mergeCell ref="B12:C12"/>
    <mergeCell ref="D12:E12"/>
    <mergeCell ref="D13:E13"/>
    <mergeCell ref="D14:E14"/>
    <mergeCell ref="B13:C13"/>
    <mergeCell ref="B14:C14"/>
    <mergeCell ref="A51:H51"/>
    <mergeCell ref="A11:A14"/>
    <mergeCell ref="F1:H1"/>
    <mergeCell ref="F10:H10"/>
    <mergeCell ref="F11:H11"/>
    <mergeCell ref="A6:B6"/>
    <mergeCell ref="A2:H2"/>
    <mergeCell ref="B10:C10"/>
    <mergeCell ref="B11:C11"/>
    <mergeCell ref="A4:B4"/>
    <mergeCell ref="C4:D4"/>
    <mergeCell ref="A5:B5"/>
    <mergeCell ref="C5:D5"/>
    <mergeCell ref="F12:H12"/>
    <mergeCell ref="F13:H13"/>
    <mergeCell ref="A36:A39"/>
    <mergeCell ref="A40:A41"/>
    <mergeCell ref="A42:A43"/>
    <mergeCell ref="A25:H25"/>
    <mergeCell ref="A29:A35"/>
    <mergeCell ref="C28:D28"/>
  </mergeCells>
  <pageMargins left="0.23622047244094491" right="0.23622047244094491" top="0.74803149606299213" bottom="0.74803149606299213" header="0.31496062992125984" footer="0.31496062992125984"/>
  <pageSetup paperSize="9" scale="67"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D9182E-76C7-4A3F-AE24-540E2F94E3F1}">
  <dimension ref="A1:I25"/>
  <sheetViews>
    <sheetView showGridLines="0" zoomScale="80" zoomScaleNormal="80" workbookViewId="0">
      <selection activeCell="A10" sqref="A10"/>
    </sheetView>
  </sheetViews>
  <sheetFormatPr baseColWidth="10" defaultRowHeight="13.2" x14ac:dyDescent="0.25"/>
  <cols>
    <col min="1" max="1" width="24.44140625" customWidth="1"/>
    <col min="2" max="7" width="20.5546875" customWidth="1"/>
  </cols>
  <sheetData>
    <row r="1" spans="1:9" ht="14.4" x14ac:dyDescent="0.25">
      <c r="A1" s="254" t="s">
        <v>330</v>
      </c>
      <c r="B1" s="254"/>
      <c r="C1" s="254"/>
      <c r="D1" s="254"/>
      <c r="E1" s="150"/>
      <c r="F1" s="367" t="s">
        <v>237</v>
      </c>
      <c r="G1" s="367"/>
      <c r="H1" s="367"/>
    </row>
    <row r="2" spans="1:9" ht="33.6" x14ac:dyDescent="0.3">
      <c r="A2" s="553" t="s">
        <v>340</v>
      </c>
      <c r="B2" s="553"/>
      <c r="C2" s="553"/>
      <c r="D2" s="553"/>
      <c r="E2" s="553"/>
      <c r="F2" s="553"/>
      <c r="G2" s="553"/>
      <c r="H2" s="553"/>
      <c r="I2" s="253"/>
    </row>
    <row r="3" spans="1:9" ht="15.6" x14ac:dyDescent="0.25">
      <c r="A3" s="256" t="s">
        <v>108</v>
      </c>
      <c r="B3" s="256"/>
      <c r="C3" s="256"/>
      <c r="D3" s="257" t="s">
        <v>108</v>
      </c>
      <c r="E3" s="257"/>
      <c r="F3" s="257"/>
      <c r="G3" s="169"/>
      <c r="H3" s="169"/>
    </row>
    <row r="4" spans="1:9" ht="15" x14ac:dyDescent="0.25">
      <c r="A4" s="255"/>
      <c r="B4" s="255"/>
      <c r="C4" s="255"/>
      <c r="D4" s="255"/>
      <c r="E4" s="255"/>
      <c r="F4" s="255"/>
    </row>
    <row r="5" spans="1:9" ht="15.6" x14ac:dyDescent="0.25">
      <c r="A5" s="256" t="s">
        <v>18</v>
      </c>
      <c r="B5" s="258">
        <v>44682</v>
      </c>
      <c r="C5" s="258"/>
      <c r="D5" s="255"/>
      <c r="E5" s="255"/>
      <c r="F5" s="259"/>
      <c r="G5" s="110"/>
      <c r="H5" s="18"/>
    </row>
    <row r="6" spans="1:9" ht="15.6" x14ac:dyDescent="0.25">
      <c r="A6" s="256" t="s">
        <v>17</v>
      </c>
      <c r="B6" s="260" t="s">
        <v>25</v>
      </c>
      <c r="C6" s="260"/>
      <c r="D6" s="255"/>
      <c r="E6" s="255"/>
      <c r="F6" s="257"/>
      <c r="G6" s="169"/>
      <c r="H6" s="169"/>
    </row>
    <row r="7" spans="1:9" ht="15.6" x14ac:dyDescent="0.25">
      <c r="A7" s="256" t="s">
        <v>22</v>
      </c>
      <c r="B7" s="260" t="s">
        <v>261</v>
      </c>
      <c r="C7" s="260"/>
      <c r="D7" s="255"/>
      <c r="E7" s="255"/>
      <c r="F7" s="257"/>
      <c r="G7" s="169"/>
      <c r="H7" s="169"/>
    </row>
    <row r="8" spans="1:9" ht="15.6" x14ac:dyDescent="0.25">
      <c r="A8" s="256"/>
      <c r="B8" s="261" t="s">
        <v>262</v>
      </c>
      <c r="C8" s="262"/>
      <c r="D8" s="255"/>
      <c r="E8" s="255"/>
      <c r="F8" s="257"/>
      <c r="G8" s="169"/>
      <c r="H8" s="169"/>
    </row>
    <row r="9" spans="1:9" ht="15.6" x14ac:dyDescent="0.25">
      <c r="A9" s="256"/>
      <c r="B9" s="260"/>
      <c r="C9" s="262"/>
      <c r="D9" s="255"/>
      <c r="E9" s="255"/>
      <c r="F9" s="257"/>
      <c r="G9" s="169"/>
      <c r="H9" s="169"/>
    </row>
    <row r="10" spans="1:9" ht="15.6" x14ac:dyDescent="0.25">
      <c r="A10" s="326" t="s">
        <v>348</v>
      </c>
      <c r="B10" s="260"/>
      <c r="C10" s="215">
        <v>1645.58</v>
      </c>
      <c r="D10" s="255"/>
      <c r="E10" s="255"/>
      <c r="F10" s="257"/>
      <c r="G10" s="169"/>
      <c r="H10" s="169"/>
    </row>
    <row r="11" spans="1:9" ht="15" x14ac:dyDescent="0.25">
      <c r="A11" s="255"/>
      <c r="B11" s="255"/>
      <c r="C11" s="255"/>
      <c r="D11" s="255"/>
      <c r="E11" s="255"/>
      <c r="F11" s="255"/>
      <c r="G11" s="255"/>
    </row>
    <row r="12" spans="1:9" ht="15" x14ac:dyDescent="0.25">
      <c r="A12" s="255"/>
      <c r="B12" s="255"/>
      <c r="C12" s="255"/>
      <c r="D12" s="255"/>
      <c r="E12" s="255"/>
      <c r="F12" s="255"/>
      <c r="G12" s="255"/>
    </row>
    <row r="13" spans="1:9" ht="78.75" customHeight="1" thickBot="1" x14ac:dyDescent="0.3">
      <c r="A13" s="263" t="s">
        <v>263</v>
      </c>
      <c r="B13" s="554" t="s">
        <v>264</v>
      </c>
      <c r="C13" s="555"/>
      <c r="D13" s="556" t="s">
        <v>265</v>
      </c>
      <c r="E13" s="557"/>
      <c r="F13" s="557"/>
      <c r="G13" s="555"/>
    </row>
    <row r="14" spans="1:9" ht="15.6" x14ac:dyDescent="0.25">
      <c r="A14" s="264" t="s">
        <v>266</v>
      </c>
      <c r="B14" s="265" t="s">
        <v>267</v>
      </c>
      <c r="C14" s="266" t="s">
        <v>268</v>
      </c>
      <c r="D14" s="265" t="s">
        <v>267</v>
      </c>
      <c r="E14" s="265" t="s">
        <v>268</v>
      </c>
      <c r="F14" s="265" t="s">
        <v>269</v>
      </c>
      <c r="G14" s="266" t="s">
        <v>270</v>
      </c>
    </row>
    <row r="15" spans="1:9" ht="15.6" x14ac:dyDescent="0.25">
      <c r="A15" s="267" t="s">
        <v>271</v>
      </c>
      <c r="B15" s="551" t="s">
        <v>272</v>
      </c>
      <c r="C15" s="552"/>
      <c r="D15" s="551" t="s">
        <v>273</v>
      </c>
      <c r="E15" s="552"/>
      <c r="F15" s="268"/>
      <c r="G15" s="268"/>
    </row>
    <row r="16" spans="1:9" ht="30" x14ac:dyDescent="0.25">
      <c r="A16" s="269" t="s">
        <v>274</v>
      </c>
      <c r="B16" s="270" t="s">
        <v>275</v>
      </c>
      <c r="C16" s="270" t="s">
        <v>276</v>
      </c>
      <c r="D16" s="270" t="s">
        <v>277</v>
      </c>
      <c r="E16" s="270" t="s">
        <v>278</v>
      </c>
      <c r="F16" s="270" t="s">
        <v>279</v>
      </c>
      <c r="G16" s="270" t="s">
        <v>278</v>
      </c>
    </row>
    <row r="17" spans="1:9" ht="31.2" x14ac:dyDescent="0.25">
      <c r="A17" s="269" t="s">
        <v>280</v>
      </c>
      <c r="B17" s="270" t="s">
        <v>281</v>
      </c>
      <c r="C17" s="270" t="s">
        <v>282</v>
      </c>
      <c r="D17" s="270" t="s">
        <v>283</v>
      </c>
      <c r="E17" s="270" t="s">
        <v>284</v>
      </c>
      <c r="F17" s="270" t="s">
        <v>285</v>
      </c>
      <c r="G17" s="270" t="s">
        <v>284</v>
      </c>
    </row>
    <row r="18" spans="1:9" ht="143.25" customHeight="1" x14ac:dyDescent="0.25">
      <c r="A18" s="269" t="s">
        <v>286</v>
      </c>
      <c r="B18" s="270" t="s">
        <v>287</v>
      </c>
      <c r="C18" s="270" t="s">
        <v>288</v>
      </c>
      <c r="D18" s="270" t="s">
        <v>287</v>
      </c>
      <c r="E18" s="270" t="s">
        <v>289</v>
      </c>
      <c r="F18" s="270" t="s">
        <v>289</v>
      </c>
      <c r="G18" s="270" t="s">
        <v>289</v>
      </c>
      <c r="I18" s="271"/>
    </row>
    <row r="19" spans="1:9" ht="15" x14ac:dyDescent="0.25">
      <c r="A19" s="255"/>
      <c r="B19" s="282"/>
      <c r="C19" s="282"/>
      <c r="D19" s="282"/>
      <c r="E19" s="282"/>
      <c r="F19" s="282"/>
      <c r="G19" s="282"/>
      <c r="I19" s="271"/>
    </row>
    <row r="20" spans="1:9" x14ac:dyDescent="0.25">
      <c r="A20" s="273" t="s">
        <v>29</v>
      </c>
      <c r="B20" s="274"/>
      <c r="C20" s="274"/>
      <c r="D20" s="274"/>
      <c r="E20" s="274"/>
      <c r="F20" s="274"/>
      <c r="G20" s="275"/>
    </row>
    <row r="21" spans="1:9" x14ac:dyDescent="0.25">
      <c r="A21" s="276" t="s">
        <v>290</v>
      </c>
      <c r="B21" s="277"/>
      <c r="C21" s="277"/>
      <c r="D21" s="277"/>
      <c r="E21" s="277"/>
      <c r="F21" s="277"/>
      <c r="G21" s="278"/>
    </row>
    <row r="22" spans="1:9" x14ac:dyDescent="0.25">
      <c r="A22" s="279" t="s">
        <v>291</v>
      </c>
      <c r="B22" s="280"/>
      <c r="C22" s="280"/>
      <c r="D22" s="280"/>
      <c r="E22" s="280"/>
      <c r="F22" s="280"/>
      <c r="G22" s="281"/>
    </row>
    <row r="23" spans="1:9" ht="15" x14ac:dyDescent="0.25">
      <c r="A23" s="255"/>
      <c r="B23" s="255"/>
      <c r="C23" s="255"/>
      <c r="D23" s="255"/>
      <c r="E23" s="255"/>
      <c r="F23" s="255"/>
      <c r="G23" s="255"/>
    </row>
    <row r="24" spans="1:9" ht="14.4" x14ac:dyDescent="0.3">
      <c r="G24" s="272" t="s">
        <v>311</v>
      </c>
      <c r="H24" s="29" t="s">
        <v>347</v>
      </c>
    </row>
    <row r="25" spans="1:9" ht="15" x14ac:dyDescent="0.25">
      <c r="A25" s="255"/>
      <c r="B25" s="255"/>
      <c r="C25" s="255"/>
      <c r="D25" s="255"/>
      <c r="E25" s="255"/>
      <c r="F25" s="255"/>
      <c r="G25" s="255"/>
    </row>
  </sheetData>
  <sheetProtection algorithmName="SHA-512" hashValue="GF5qeWFGvKLkEec5q7wc5JRsjjJBom24fp9umGXi0UrSlwofAsrPVyr42nAvrO5G0FWRZvZKUu2tV0BXZsx4vQ==" saltValue="+rRfvPUyegsVTo2BneCvOQ==" spinCount="100000" sheet="1" objects="1" scenarios="1"/>
  <mergeCells count="6">
    <mergeCell ref="B15:C15"/>
    <mergeCell ref="D15:E15"/>
    <mergeCell ref="F1:H1"/>
    <mergeCell ref="A2:H2"/>
    <mergeCell ref="B13:C13"/>
    <mergeCell ref="D13:G13"/>
  </mergeCells>
  <pageMargins left="0.7" right="0.7" top="0.75" bottom="0.75" header="0.3" footer="0.3"/>
  <pageSetup paperSize="9" scale="56"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35"/>
  <sheetViews>
    <sheetView showGridLines="0" zoomScale="80" zoomScaleNormal="80" zoomScalePageLayoutView="85" workbookViewId="0">
      <selection activeCell="O20" sqref="O20"/>
    </sheetView>
  </sheetViews>
  <sheetFormatPr baseColWidth="10" defaultRowHeight="13.2" x14ac:dyDescent="0.25"/>
  <cols>
    <col min="1" max="1" width="28.21875" bestFit="1" customWidth="1"/>
    <col min="2" max="2" width="16" customWidth="1"/>
    <col min="3" max="3" width="17.44140625" customWidth="1"/>
    <col min="4" max="4" width="22.5546875" customWidth="1"/>
    <col min="5" max="5" width="23.21875" customWidth="1"/>
    <col min="6" max="6" width="11.5546875" bestFit="1" customWidth="1"/>
  </cols>
  <sheetData>
    <row r="1" spans="1:8" ht="14.4" x14ac:dyDescent="0.25">
      <c r="A1" s="148" t="s">
        <v>326</v>
      </c>
      <c r="B1" s="150"/>
      <c r="C1" s="150"/>
      <c r="D1" s="150"/>
      <c r="E1" s="367" t="s">
        <v>237</v>
      </c>
      <c r="F1" s="367"/>
      <c r="G1" s="148"/>
    </row>
    <row r="2" spans="1:8" ht="33.6" x14ac:dyDescent="0.25">
      <c r="A2" s="391" t="s">
        <v>212</v>
      </c>
      <c r="B2" s="391"/>
      <c r="C2" s="391"/>
      <c r="D2" s="391"/>
      <c r="E2" s="391"/>
      <c r="F2" s="391"/>
      <c r="G2" s="151"/>
      <c r="H2" s="151"/>
    </row>
    <row r="3" spans="1:8" s="18" customFormat="1" ht="20.100000000000001" customHeight="1" x14ac:dyDescent="0.25">
      <c r="A3"/>
      <c r="B3"/>
      <c r="C3"/>
      <c r="D3"/>
      <c r="E3"/>
      <c r="F3"/>
      <c r="G3"/>
      <c r="H3"/>
    </row>
    <row r="4" spans="1:8" s="18" customFormat="1" ht="20.100000000000001" customHeight="1" x14ac:dyDescent="0.25">
      <c r="A4" s="109" t="s">
        <v>18</v>
      </c>
      <c r="B4" s="211">
        <v>44682</v>
      </c>
      <c r="C4" s="110"/>
      <c r="E4" s="19"/>
    </row>
    <row r="5" spans="1:8" s="18" customFormat="1" ht="20.100000000000001" customHeight="1" x14ac:dyDescent="0.25">
      <c r="A5" s="109" t="s">
        <v>17</v>
      </c>
      <c r="B5" s="184" t="s">
        <v>25</v>
      </c>
      <c r="C5" s="111"/>
      <c r="D5" s="111"/>
      <c r="E5" s="19"/>
    </row>
    <row r="6" spans="1:8" ht="13.8" x14ac:dyDescent="0.25">
      <c r="A6" s="109" t="s">
        <v>22</v>
      </c>
      <c r="B6" s="184" t="s">
        <v>224</v>
      </c>
      <c r="C6" s="111"/>
      <c r="D6" s="111"/>
      <c r="E6" s="20"/>
      <c r="F6" s="18"/>
      <c r="G6" s="18"/>
      <c r="H6" s="18"/>
    </row>
    <row r="7" spans="1:8" s="18" customFormat="1" ht="20.100000000000001" customHeight="1" x14ac:dyDescent="0.25">
      <c r="A7" s="71"/>
      <c r="B7" s="184"/>
      <c r="C7" s="111"/>
      <c r="D7" s="111"/>
      <c r="E7" s="72"/>
    </row>
    <row r="8" spans="1:8" s="6" customFormat="1" ht="20.100000000000001" customHeight="1" x14ac:dyDescent="0.25">
      <c r="A8" s="326" t="s">
        <v>348</v>
      </c>
      <c r="B8" s="183"/>
      <c r="C8" s="251">
        <v>1645.58</v>
      </c>
      <c r="D8"/>
      <c r="E8"/>
      <c r="F8"/>
      <c r="G8"/>
      <c r="H8"/>
    </row>
    <row r="9" spans="1:8" s="6" customFormat="1" ht="20.100000000000001" customHeight="1" x14ac:dyDescent="0.25">
      <c r="A9" s="71"/>
      <c r="B9" s="184"/>
      <c r="C9" s="72"/>
      <c r="D9" s="72"/>
      <c r="E9" s="72"/>
      <c r="F9" s="18"/>
      <c r="G9" s="18"/>
      <c r="H9" s="18"/>
    </row>
    <row r="10" spans="1:8" s="14" customFormat="1" ht="36.75" customHeight="1" x14ac:dyDescent="0.25">
      <c r="B10" s="204"/>
      <c r="F10" s="10"/>
      <c r="G10" s="10"/>
      <c r="H10" s="10"/>
    </row>
    <row r="11" spans="1:8" s="14" customFormat="1" ht="30" customHeight="1" x14ac:dyDescent="0.25">
      <c r="A11" s="416" t="s">
        <v>1</v>
      </c>
      <c r="B11" s="417" t="s">
        <v>216</v>
      </c>
      <c r="C11" s="416" t="s">
        <v>23</v>
      </c>
      <c r="D11" s="416"/>
      <c r="E11" s="416"/>
      <c r="F11" s="10"/>
      <c r="G11" s="10"/>
      <c r="H11" s="10"/>
    </row>
    <row r="12" spans="1:8" s="14" customFormat="1" ht="30" customHeight="1" x14ac:dyDescent="0.25">
      <c r="A12" s="416"/>
      <c r="B12" s="416"/>
      <c r="C12" s="228" t="s">
        <v>36</v>
      </c>
      <c r="D12" s="228" t="s">
        <v>3</v>
      </c>
      <c r="E12" s="228" t="s">
        <v>242</v>
      </c>
    </row>
    <row r="13" spans="1:8" s="14" customFormat="1" ht="31.5" customHeight="1" x14ac:dyDescent="0.25">
      <c r="A13" s="228" t="s">
        <v>0</v>
      </c>
      <c r="B13" s="230">
        <v>20637</v>
      </c>
      <c r="C13" s="244">
        <f>B13*100%/12</f>
        <v>1719.75</v>
      </c>
      <c r="D13" s="244">
        <f>B13*100%/12</f>
        <v>1719.75</v>
      </c>
      <c r="E13" s="244">
        <f>IF(B13*100%/12&gt;=C8,B13*100%/12,C8)</f>
        <v>1719.75</v>
      </c>
      <c r="F13" s="26"/>
    </row>
    <row r="14" spans="1:8" s="14" customFormat="1" ht="31.5" customHeight="1" x14ac:dyDescent="0.25">
      <c r="A14" s="228" t="s">
        <v>7</v>
      </c>
      <c r="B14" s="230">
        <v>20827</v>
      </c>
      <c r="C14" s="244">
        <f t="shared" ref="C14:C21" si="0">B14*100%/12</f>
        <v>1735.5833333333333</v>
      </c>
      <c r="D14" s="244">
        <f t="shared" ref="D14:D21" si="1">B14*100%/12</f>
        <v>1735.5833333333333</v>
      </c>
      <c r="E14" s="244">
        <f>IF(B14*100%/12&gt;=C8,B14*100%/12,C8)</f>
        <v>1735.5833333333333</v>
      </c>
      <c r="F14" s="26"/>
    </row>
    <row r="15" spans="1:8" s="14" customFormat="1" ht="31.5" customHeight="1" x14ac:dyDescent="0.25">
      <c r="A15" s="228" t="s">
        <v>2</v>
      </c>
      <c r="B15" s="230">
        <v>21518</v>
      </c>
      <c r="C15" s="244">
        <f t="shared" si="0"/>
        <v>1793.1666666666667</v>
      </c>
      <c r="D15" s="244">
        <f t="shared" si="1"/>
        <v>1793.1666666666667</v>
      </c>
      <c r="E15" s="244">
        <f>IF(B15*100%/12&gt;=C8,B15*100%/12,C8)</f>
        <v>1793.1666666666667</v>
      </c>
      <c r="F15" s="26"/>
    </row>
    <row r="16" spans="1:8" s="14" customFormat="1" ht="31.5" customHeight="1" x14ac:dyDescent="0.25">
      <c r="A16" s="228" t="s">
        <v>8</v>
      </c>
      <c r="B16" s="230">
        <v>22918</v>
      </c>
      <c r="C16" s="244">
        <f t="shared" si="0"/>
        <v>1909.8333333333333</v>
      </c>
      <c r="D16" s="244">
        <f t="shared" si="1"/>
        <v>1909.8333333333333</v>
      </c>
      <c r="E16" s="244">
        <f>IF(B16*100%/12&gt;=C8,B16*100%/12,C8)</f>
        <v>1909.8333333333333</v>
      </c>
      <c r="F16" s="26"/>
    </row>
    <row r="17" spans="1:8" s="14" customFormat="1" ht="31.5" customHeight="1" x14ac:dyDescent="0.25">
      <c r="A17" s="228" t="s">
        <v>9</v>
      </c>
      <c r="B17" s="230">
        <v>26065</v>
      </c>
      <c r="C17" s="244">
        <f t="shared" si="0"/>
        <v>2172.0833333333335</v>
      </c>
      <c r="D17" s="244">
        <f t="shared" si="1"/>
        <v>2172.0833333333335</v>
      </c>
      <c r="E17" s="244">
        <f>IF(B17*100%/12&gt;=C8,B17*100%/12,C8)</f>
        <v>2172.0833333333335</v>
      </c>
      <c r="F17" s="26"/>
    </row>
    <row r="18" spans="1:8" s="14" customFormat="1" ht="31.5" customHeight="1" x14ac:dyDescent="0.25">
      <c r="A18" s="228" t="s">
        <v>10</v>
      </c>
      <c r="B18" s="230">
        <v>28811</v>
      </c>
      <c r="C18" s="244">
        <f t="shared" si="0"/>
        <v>2400.9166666666665</v>
      </c>
      <c r="D18" s="244">
        <f t="shared" si="1"/>
        <v>2400.9166666666665</v>
      </c>
      <c r="E18" s="244">
        <f>IF(B18*100%/12&gt;=C8,B18*100%/12,C8)</f>
        <v>2400.9166666666665</v>
      </c>
      <c r="F18" s="26"/>
    </row>
    <row r="19" spans="1:8" s="14" customFormat="1" ht="31.5" customHeight="1" x14ac:dyDescent="0.25">
      <c r="A19" s="228" t="s">
        <v>11</v>
      </c>
      <c r="B19" s="230">
        <v>33776</v>
      </c>
      <c r="C19" s="244">
        <f t="shared" si="0"/>
        <v>2814.6666666666665</v>
      </c>
      <c r="D19" s="244">
        <f t="shared" si="1"/>
        <v>2814.6666666666665</v>
      </c>
      <c r="E19" s="244">
        <f>IF(B19*100%/12&gt;=C8,B19*100%/12,C8)</f>
        <v>2814.6666666666665</v>
      </c>
      <c r="F19" s="26"/>
    </row>
    <row r="20" spans="1:8" ht="31.5" customHeight="1" x14ac:dyDescent="0.25">
      <c r="A20" s="228" t="s">
        <v>13</v>
      </c>
      <c r="B20" s="230">
        <v>39037</v>
      </c>
      <c r="C20" s="244">
        <f t="shared" si="0"/>
        <v>3253.0833333333335</v>
      </c>
      <c r="D20" s="244">
        <f t="shared" si="1"/>
        <v>3253.0833333333335</v>
      </c>
      <c r="E20" s="244">
        <f>IF(B20*100%/12&gt;=C8,B20*100%/12,C8)</f>
        <v>3253.0833333333335</v>
      </c>
      <c r="F20" s="26"/>
      <c r="G20" s="14"/>
      <c r="H20" s="14"/>
    </row>
    <row r="21" spans="1:8" ht="31.5" customHeight="1" x14ac:dyDescent="0.25">
      <c r="A21" s="228" t="s">
        <v>14</v>
      </c>
      <c r="B21" s="230">
        <v>51046</v>
      </c>
      <c r="C21" s="244">
        <f t="shared" si="0"/>
        <v>4253.833333333333</v>
      </c>
      <c r="D21" s="244">
        <f t="shared" si="1"/>
        <v>4253.833333333333</v>
      </c>
      <c r="E21" s="244">
        <f>IF(B21*100%/12&gt;=C8,B21*100%/12,C8)</f>
        <v>4253.833333333333</v>
      </c>
      <c r="F21" s="26"/>
      <c r="G21" s="14"/>
      <c r="H21" s="14"/>
    </row>
    <row r="22" spans="1:8" ht="20.100000000000001" customHeight="1" x14ac:dyDescent="0.25">
      <c r="A22" s="226"/>
      <c r="B22" s="227"/>
      <c r="C22" s="21"/>
      <c r="D22" s="21"/>
    </row>
    <row r="23" spans="1:8" ht="20.100000000000001" customHeight="1" x14ac:dyDescent="0.25">
      <c r="A23" s="40" t="s">
        <v>24</v>
      </c>
      <c r="B23" s="41"/>
      <c r="C23" s="41"/>
      <c r="D23" s="41"/>
      <c r="E23" s="42"/>
    </row>
    <row r="24" spans="1:8" ht="20.100000000000001" customHeight="1" x14ac:dyDescent="0.25">
      <c r="A24" s="116" t="s">
        <v>39</v>
      </c>
      <c r="B24" s="177" t="s">
        <v>47</v>
      </c>
      <c r="C24" s="45"/>
      <c r="D24" s="45"/>
      <c r="E24" s="48"/>
    </row>
    <row r="25" spans="1:8" ht="12.75" customHeight="1" x14ac:dyDescent="0.25">
      <c r="A25" s="116" t="s">
        <v>37</v>
      </c>
      <c r="B25" s="177" t="s">
        <v>47</v>
      </c>
      <c r="C25" s="45"/>
      <c r="D25" s="45"/>
      <c r="E25" s="48"/>
    </row>
    <row r="26" spans="1:8" s="22" customFormat="1" ht="20.100000000000001" customHeight="1" x14ac:dyDescent="0.25">
      <c r="A26" s="116" t="s">
        <v>38</v>
      </c>
      <c r="B26" s="177" t="s">
        <v>48</v>
      </c>
      <c r="C26" s="45"/>
      <c r="D26" s="45"/>
      <c r="E26" s="48"/>
      <c r="F26"/>
      <c r="G26"/>
      <c r="H26"/>
    </row>
    <row r="27" spans="1:8" s="22" customFormat="1" ht="23.25" customHeight="1" x14ac:dyDescent="0.25">
      <c r="A27" s="56"/>
      <c r="B27" s="43"/>
      <c r="C27" s="43"/>
      <c r="D27" s="43"/>
      <c r="E27" s="44"/>
      <c r="F27"/>
      <c r="G27"/>
      <c r="H27"/>
    </row>
    <row r="28" spans="1:8" s="4" customFormat="1" ht="27" customHeight="1" x14ac:dyDescent="0.25">
      <c r="A28" s="75" t="s">
        <v>29</v>
      </c>
      <c r="B28" s="74"/>
      <c r="C28" s="74"/>
      <c r="D28" s="74"/>
      <c r="E28" s="76"/>
      <c r="F28" s="22"/>
      <c r="G28" s="22"/>
      <c r="H28" s="22"/>
    </row>
    <row r="29" spans="1:8" x14ac:dyDescent="0.25">
      <c r="A29" s="409" t="s">
        <v>225</v>
      </c>
      <c r="B29" s="410"/>
      <c r="C29" s="410"/>
      <c r="D29" s="410"/>
      <c r="E29" s="558"/>
      <c r="F29" s="22"/>
      <c r="G29" s="22"/>
      <c r="H29" s="22"/>
    </row>
    <row r="30" spans="1:8" x14ac:dyDescent="0.25">
      <c r="A30" s="409" t="s">
        <v>46</v>
      </c>
      <c r="B30" s="410"/>
      <c r="C30" s="410"/>
      <c r="D30" s="410"/>
      <c r="E30" s="558"/>
      <c r="F30" s="4"/>
      <c r="G30" s="4"/>
      <c r="H30" s="4"/>
    </row>
    <row r="31" spans="1:8" s="22" customFormat="1" ht="18.75" customHeight="1" x14ac:dyDescent="0.25">
      <c r="A31" s="412" t="s">
        <v>49</v>
      </c>
      <c r="B31" s="413"/>
      <c r="C31" s="413"/>
      <c r="D31" s="413"/>
      <c r="E31" s="428"/>
      <c r="F31"/>
      <c r="G31"/>
      <c r="H31"/>
    </row>
    <row r="33" spans="1:8" x14ac:dyDescent="0.25">
      <c r="A33" s="429"/>
      <c r="B33" s="429"/>
      <c r="C33" s="429"/>
      <c r="D33" s="429"/>
      <c r="E33" s="429"/>
      <c r="F33" s="25"/>
      <c r="G33" s="25"/>
      <c r="H33" s="22"/>
    </row>
    <row r="35" spans="1:8" ht="14.4" x14ac:dyDescent="0.3">
      <c r="E35" s="145" t="s">
        <v>310</v>
      </c>
      <c r="F35" s="29" t="s">
        <v>347</v>
      </c>
    </row>
  </sheetData>
  <sheetProtection algorithmName="SHA-512" hashValue="e9t5vzCGFEf/Ebk9S29ymH7ChpPcX6l9DL1p5FBCZBa2ofEi9y+a5NPQzlAF+kg2ZhcMBLkhquAYcqEkFZTo5w==" saltValue="HavXqOvS8J3LWnNjvrkB9Q==" spinCount="100000" sheet="1" objects="1" scenarios="1"/>
  <mergeCells count="9">
    <mergeCell ref="E1:F1"/>
    <mergeCell ref="A2:F2"/>
    <mergeCell ref="A33:E33"/>
    <mergeCell ref="A30:E30"/>
    <mergeCell ref="A31:E31"/>
    <mergeCell ref="C11:E11"/>
    <mergeCell ref="A11:A12"/>
    <mergeCell ref="B11:B12"/>
    <mergeCell ref="A29:E29"/>
  </mergeCells>
  <pageMargins left="0.23622047244094491" right="0.23622047244094491" top="0.74803149606299213" bottom="0.74803149606299213" header="0.31496062992125984" footer="0.31496062992125984"/>
  <pageSetup paperSize="9" scale="85"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43"/>
  <sheetViews>
    <sheetView showGridLines="0" zoomScale="80" zoomScaleNormal="80" workbookViewId="0">
      <selection activeCell="A9" sqref="A9"/>
    </sheetView>
  </sheetViews>
  <sheetFormatPr baseColWidth="10" defaultRowHeight="13.2" x14ac:dyDescent="0.25"/>
  <cols>
    <col min="1" max="1" width="8.44140625" bestFit="1" customWidth="1"/>
    <col min="2" max="2" width="13.77734375" customWidth="1"/>
    <col min="3" max="3" width="2.21875" bestFit="1" customWidth="1"/>
    <col min="4" max="8" width="17.44140625" customWidth="1"/>
  </cols>
  <sheetData>
    <row r="1" spans="1:9" ht="14.4" x14ac:dyDescent="0.25">
      <c r="A1" s="148" t="s">
        <v>326</v>
      </c>
      <c r="B1" s="150"/>
      <c r="C1" s="150"/>
      <c r="D1" s="150"/>
      <c r="E1" s="150"/>
      <c r="F1" s="150"/>
      <c r="G1" s="367" t="s">
        <v>237</v>
      </c>
      <c r="H1" s="367"/>
      <c r="I1" s="367"/>
    </row>
    <row r="2" spans="1:9" ht="33.6" x14ac:dyDescent="0.25">
      <c r="A2" s="391" t="s">
        <v>211</v>
      </c>
      <c r="B2" s="391"/>
      <c r="C2" s="391"/>
      <c r="D2" s="391"/>
      <c r="E2" s="391"/>
      <c r="F2" s="391"/>
      <c r="G2" s="391"/>
      <c r="H2" s="391"/>
      <c r="I2" s="391"/>
    </row>
    <row r="3" spans="1:9" s="18" customFormat="1" ht="13.8" x14ac:dyDescent="0.25">
      <c r="A3"/>
      <c r="B3"/>
      <c r="C3"/>
      <c r="D3"/>
      <c r="E3"/>
      <c r="F3"/>
      <c r="G3"/>
      <c r="H3"/>
      <c r="I3"/>
    </row>
    <row r="4" spans="1:9" s="18" customFormat="1" ht="13.8" x14ac:dyDescent="0.25">
      <c r="A4"/>
      <c r="B4"/>
      <c r="C4"/>
      <c r="D4"/>
      <c r="E4"/>
      <c r="F4"/>
      <c r="G4"/>
      <c r="H4"/>
      <c r="I4"/>
    </row>
    <row r="5" spans="1:9" s="18" customFormat="1" ht="13.8" x14ac:dyDescent="0.25">
      <c r="A5" s="106" t="s">
        <v>18</v>
      </c>
      <c r="D5" s="211">
        <v>44682</v>
      </c>
      <c r="F5" s="19"/>
      <c r="G5" s="19"/>
      <c r="H5" s="19"/>
    </row>
    <row r="6" spans="1:9" s="18" customFormat="1" ht="20.100000000000001" customHeight="1" x14ac:dyDescent="0.25">
      <c r="A6" s="106" t="s">
        <v>17</v>
      </c>
      <c r="D6" s="184" t="s">
        <v>25</v>
      </c>
      <c r="E6" s="107"/>
      <c r="F6" s="19"/>
      <c r="G6" s="19"/>
      <c r="H6" s="19"/>
    </row>
    <row r="7" spans="1:9" ht="13.8" x14ac:dyDescent="0.25">
      <c r="A7" s="106" t="s">
        <v>22</v>
      </c>
      <c r="B7" s="18"/>
      <c r="C7" s="18"/>
      <c r="D7" s="184" t="s">
        <v>226</v>
      </c>
      <c r="E7" s="107"/>
      <c r="F7" s="20"/>
      <c r="G7" s="20"/>
      <c r="H7" s="20"/>
      <c r="I7" s="18"/>
    </row>
    <row r="8" spans="1:9" s="4" customFormat="1" ht="20.100000000000001" customHeight="1" x14ac:dyDescent="0.25">
      <c r="A8" s="71"/>
      <c r="B8" s="18"/>
      <c r="C8" s="18"/>
      <c r="D8" s="72"/>
      <c r="E8" s="72"/>
      <c r="F8" s="72"/>
      <c r="G8" s="72"/>
      <c r="H8" s="72"/>
      <c r="I8" s="18"/>
    </row>
    <row r="9" spans="1:9" s="6" customFormat="1" ht="20.100000000000001" customHeight="1" x14ac:dyDescent="0.25">
      <c r="A9" s="326" t="s">
        <v>348</v>
      </c>
      <c r="B9" s="216"/>
      <c r="C9" s="216"/>
      <c r="D9" s="216"/>
      <c r="E9" s="349">
        <v>1645.58</v>
      </c>
      <c r="F9"/>
      <c r="G9"/>
      <c r="H9"/>
      <c r="I9"/>
    </row>
    <row r="10" spans="1:9" s="6" customFormat="1" ht="20.100000000000001" hidden="1" customHeight="1" x14ac:dyDescent="0.25">
      <c r="A10" s="350"/>
      <c r="B10" s="351"/>
      <c r="C10" s="351"/>
      <c r="D10" s="351"/>
      <c r="E10" s="351"/>
      <c r="F10" s="14"/>
      <c r="G10" s="14"/>
      <c r="H10" s="14"/>
      <c r="I10" s="4"/>
    </row>
    <row r="11" spans="1:9" s="14" customFormat="1" ht="22.5" hidden="1" customHeight="1" x14ac:dyDescent="0.25">
      <c r="A11" s="352"/>
      <c r="B11" s="353"/>
      <c r="C11" s="353"/>
      <c r="D11" s="354" t="s">
        <v>4</v>
      </c>
      <c r="E11" s="354"/>
      <c r="F11" s="17"/>
      <c r="G11" s="17"/>
      <c r="H11" s="15" t="s">
        <v>3</v>
      </c>
      <c r="I11" s="6"/>
    </row>
    <row r="12" spans="1:9" s="14" customFormat="1" ht="20.100000000000001" hidden="1" customHeight="1" x14ac:dyDescent="0.25">
      <c r="A12" s="352"/>
      <c r="B12" s="350"/>
      <c r="C12" s="350"/>
      <c r="D12" s="355">
        <v>0.55000000000000004</v>
      </c>
      <c r="E12" s="355"/>
      <c r="F12" s="322"/>
      <c r="G12" s="1"/>
      <c r="H12" s="1">
        <v>0.7</v>
      </c>
      <c r="I12" s="6"/>
    </row>
    <row r="13" spans="1:9" s="14" customFormat="1" ht="20.100000000000001" hidden="1" customHeight="1" x14ac:dyDescent="0.25">
      <c r="A13" s="356" t="s">
        <v>5</v>
      </c>
      <c r="B13" s="357"/>
      <c r="C13" s="357"/>
      <c r="D13" s="358" t="e">
        <f>SUM(#REF!*D12)</f>
        <v>#REF!</v>
      </c>
      <c r="E13" s="358"/>
      <c r="F13" s="323"/>
      <c r="G13" s="7"/>
      <c r="H13" s="7" t="s">
        <v>171</v>
      </c>
    </row>
    <row r="14" spans="1:9" s="10" customFormat="1" ht="20.100000000000001" hidden="1" customHeight="1" x14ac:dyDescent="0.25">
      <c r="A14" s="359" t="s">
        <v>6</v>
      </c>
      <c r="B14" s="357"/>
      <c r="C14" s="357"/>
      <c r="D14" s="360"/>
      <c r="E14" s="360"/>
      <c r="F14" s="12"/>
      <c r="G14" s="12"/>
      <c r="H14" s="12"/>
      <c r="I14" s="14"/>
    </row>
    <row r="15" spans="1:9" s="10" customFormat="1" ht="20.100000000000001" customHeight="1" x14ac:dyDescent="0.25">
      <c r="A15" s="359"/>
      <c r="B15" s="357"/>
      <c r="C15" s="357"/>
      <c r="D15" s="360"/>
      <c r="E15" s="360"/>
      <c r="F15" s="12"/>
      <c r="G15" s="12"/>
      <c r="H15" s="12"/>
      <c r="I15" s="14"/>
    </row>
    <row r="16" spans="1:9" s="14" customFormat="1" ht="36.75" hidden="1" customHeight="1" x14ac:dyDescent="0.25">
      <c r="B16" s="348" t="s">
        <v>333</v>
      </c>
      <c r="C16" s="348"/>
      <c r="D16" s="348"/>
      <c r="E16" s="348">
        <v>19237.439999999999</v>
      </c>
      <c r="I16" s="10"/>
    </row>
    <row r="17" spans="1:9" s="14" customFormat="1" ht="30" customHeight="1" x14ac:dyDescent="0.25">
      <c r="A17" s="425" t="s">
        <v>1</v>
      </c>
      <c r="B17" s="559" t="s">
        <v>12</v>
      </c>
      <c r="C17" s="560"/>
      <c r="D17" s="416" t="s">
        <v>23</v>
      </c>
      <c r="E17" s="416"/>
      <c r="F17" s="416"/>
      <c r="G17" s="416"/>
      <c r="H17" s="416"/>
      <c r="I17" s="10"/>
    </row>
    <row r="18" spans="1:9" s="14" customFormat="1" ht="30" customHeight="1" x14ac:dyDescent="0.25">
      <c r="A18" s="426"/>
      <c r="B18" s="561"/>
      <c r="C18" s="562"/>
      <c r="D18" s="414" t="s">
        <v>145</v>
      </c>
      <c r="E18" s="415"/>
      <c r="F18" s="414" t="s">
        <v>160</v>
      </c>
      <c r="G18" s="415"/>
      <c r="H18" s="228" t="s">
        <v>243</v>
      </c>
    </row>
    <row r="19" spans="1:9" s="14" customFormat="1" ht="30" customHeight="1" x14ac:dyDescent="0.25">
      <c r="A19" s="427"/>
      <c r="B19" s="563"/>
      <c r="C19" s="564"/>
      <c r="D19" s="228" t="s">
        <v>244</v>
      </c>
      <c r="E19" s="228" t="s">
        <v>245</v>
      </c>
      <c r="F19" s="228" t="s">
        <v>244</v>
      </c>
      <c r="G19" s="228" t="s">
        <v>245</v>
      </c>
      <c r="H19" s="228" t="s">
        <v>21</v>
      </c>
      <c r="I19" s="27"/>
    </row>
    <row r="20" spans="1:9" s="14" customFormat="1" ht="30.75" customHeight="1" x14ac:dyDescent="0.25">
      <c r="A20" s="228">
        <v>1</v>
      </c>
      <c r="B20" s="333">
        <v>19180</v>
      </c>
      <c r="C20" s="334" t="s">
        <v>334</v>
      </c>
      <c r="D20" s="319">
        <f>E16*55%/12</f>
        <v>881.71600000000001</v>
      </c>
      <c r="E20" s="319">
        <f>E16*65%/12</f>
        <v>1042.028</v>
      </c>
      <c r="F20" s="319">
        <f>E16*70%/12</f>
        <v>1122.184</v>
      </c>
      <c r="G20" s="319">
        <f>E16*80%/12</f>
        <v>1282.4959999999999</v>
      </c>
      <c r="H20" s="319">
        <f>IF(B20*85%/12&gt;=E9,B20*85%/12,E9)</f>
        <v>1645.58</v>
      </c>
      <c r="I20" s="28"/>
    </row>
    <row r="21" spans="1:9" s="14" customFormat="1" ht="30.75" customHeight="1" x14ac:dyDescent="0.25">
      <c r="A21" s="228">
        <v>2</v>
      </c>
      <c r="B21" s="333">
        <v>20400</v>
      </c>
      <c r="C21" s="334"/>
      <c r="D21" s="319">
        <f t="shared" ref="D21:D26" si="0">B21*55%/12</f>
        <v>935</v>
      </c>
      <c r="E21" s="319">
        <f t="shared" ref="E21:E26" si="1">B21*65%/12</f>
        <v>1105</v>
      </c>
      <c r="F21" s="319">
        <f t="shared" ref="F21:F26" si="2">B21*70%/12</f>
        <v>1190</v>
      </c>
      <c r="G21" s="319">
        <f t="shared" ref="G21:G26" si="3">B21*80%/12</f>
        <v>1360</v>
      </c>
      <c r="H21" s="319">
        <f>IF(B21*85%/12&gt;=E9,B21*85%/12,E9)</f>
        <v>1645.58</v>
      </c>
      <c r="I21" s="28"/>
    </row>
    <row r="22" spans="1:9" s="14" customFormat="1" ht="30.75" customHeight="1" x14ac:dyDescent="0.25">
      <c r="A22" s="228">
        <v>3</v>
      </c>
      <c r="B22" s="333">
        <v>22990</v>
      </c>
      <c r="C22" s="334"/>
      <c r="D22" s="319">
        <f t="shared" si="0"/>
        <v>1053.7083333333335</v>
      </c>
      <c r="E22" s="319">
        <f t="shared" si="1"/>
        <v>1245.2916666666667</v>
      </c>
      <c r="F22" s="319">
        <f t="shared" si="2"/>
        <v>1341.0833333333333</v>
      </c>
      <c r="G22" s="319">
        <f t="shared" si="3"/>
        <v>1532.6666666666667</v>
      </c>
      <c r="H22" s="319">
        <f>IF(B22*85%/12&gt;=E9,B22*85%/12,E9)</f>
        <v>1645.58</v>
      </c>
      <c r="I22" s="28"/>
    </row>
    <row r="23" spans="1:9" s="14" customFormat="1" ht="30.75" customHeight="1" x14ac:dyDescent="0.25">
      <c r="A23" s="228">
        <v>4</v>
      </c>
      <c r="B23" s="333">
        <v>27260</v>
      </c>
      <c r="C23" s="334"/>
      <c r="D23" s="319">
        <f t="shared" si="0"/>
        <v>1249.4166666666667</v>
      </c>
      <c r="E23" s="319">
        <f t="shared" si="1"/>
        <v>1476.5833333333333</v>
      </c>
      <c r="F23" s="319">
        <f t="shared" si="2"/>
        <v>1590.1666666666667</v>
      </c>
      <c r="G23" s="319">
        <f t="shared" si="3"/>
        <v>1817.3333333333333</v>
      </c>
      <c r="H23" s="319">
        <f>IF(B23*85%/12&gt;=E9,B23*85%/12,E9)</f>
        <v>1930.9166666666667</v>
      </c>
      <c r="I23" s="28"/>
    </row>
    <row r="24" spans="1:9" s="14" customFormat="1" ht="30.75" customHeight="1" x14ac:dyDescent="0.25">
      <c r="A24" s="228">
        <v>5</v>
      </c>
      <c r="B24" s="333">
        <v>32230</v>
      </c>
      <c r="C24" s="334"/>
      <c r="D24" s="319">
        <f t="shared" si="0"/>
        <v>1477.2083333333333</v>
      </c>
      <c r="E24" s="319">
        <f t="shared" si="1"/>
        <v>1745.7916666666667</v>
      </c>
      <c r="F24" s="319">
        <f t="shared" si="2"/>
        <v>1880.0833333333333</v>
      </c>
      <c r="G24" s="319">
        <f t="shared" si="3"/>
        <v>2148.6666666666665</v>
      </c>
      <c r="H24" s="319">
        <f>IF(B24*85%/12&gt;=E9,B24*85%/12,E9)</f>
        <v>2282.9583333333335</v>
      </c>
      <c r="I24" s="28"/>
    </row>
    <row r="25" spans="1:9" ht="30.75" customHeight="1" x14ac:dyDescent="0.25">
      <c r="A25" s="228">
        <v>6</v>
      </c>
      <c r="B25" s="333">
        <v>42210</v>
      </c>
      <c r="C25" s="334"/>
      <c r="D25" s="319">
        <f t="shared" si="0"/>
        <v>1934.6250000000002</v>
      </c>
      <c r="E25" s="319">
        <f t="shared" si="1"/>
        <v>2286.375</v>
      </c>
      <c r="F25" s="319">
        <f t="shared" si="2"/>
        <v>2462.2499999999995</v>
      </c>
      <c r="G25" s="319">
        <f t="shared" si="3"/>
        <v>2814</v>
      </c>
      <c r="H25" s="319">
        <f>IF(B25*85%/12&gt;=E9,B25*85%/12,E9)</f>
        <v>2989.875</v>
      </c>
      <c r="I25" s="28"/>
    </row>
    <row r="26" spans="1:9" ht="30.75" customHeight="1" x14ac:dyDescent="0.25">
      <c r="A26" s="228">
        <v>7</v>
      </c>
      <c r="B26" s="333">
        <v>57340</v>
      </c>
      <c r="C26" s="334"/>
      <c r="D26" s="319">
        <f t="shared" si="0"/>
        <v>2628.0833333333335</v>
      </c>
      <c r="E26" s="319">
        <f t="shared" si="1"/>
        <v>3105.9166666666665</v>
      </c>
      <c r="F26" s="319">
        <f t="shared" si="2"/>
        <v>3344.8333333333335</v>
      </c>
      <c r="G26" s="319">
        <f t="shared" si="3"/>
        <v>3822.6666666666665</v>
      </c>
      <c r="H26" s="319">
        <f>IF(B26*85%/12&gt;=E9,B26*85%/12,E9)</f>
        <v>4061.5833333333335</v>
      </c>
      <c r="I26" s="28"/>
    </row>
    <row r="27" spans="1:9" s="339" customFormat="1" ht="30.75" customHeight="1" x14ac:dyDescent="0.25">
      <c r="A27" s="399" t="s">
        <v>336</v>
      </c>
      <c r="B27" s="399"/>
      <c r="C27" s="399"/>
      <c r="D27" s="399"/>
      <c r="E27" s="399"/>
      <c r="F27" s="399"/>
      <c r="G27" s="399"/>
      <c r="H27" s="399"/>
      <c r="I27" s="347"/>
    </row>
    <row r="28" spans="1:9" s="339" customFormat="1" ht="30.75" customHeight="1" x14ac:dyDescent="0.25">
      <c r="A28" s="331"/>
      <c r="B28" s="252"/>
      <c r="C28" s="252"/>
      <c r="D28" s="330"/>
      <c r="E28" s="330"/>
      <c r="F28" s="330"/>
      <c r="G28" s="330"/>
      <c r="H28" s="330"/>
      <c r="I28" s="347"/>
    </row>
    <row r="29" spans="1:9" ht="14.55" customHeight="1" x14ac:dyDescent="0.25">
      <c r="A29" s="431"/>
      <c r="B29" s="431"/>
      <c r="C29" s="431"/>
      <c r="D29" s="431"/>
      <c r="E29" s="431"/>
      <c r="F29" s="431"/>
      <c r="G29" s="431"/>
      <c r="H29" s="431"/>
    </row>
    <row r="30" spans="1:9" ht="14.55" customHeight="1" x14ac:dyDescent="0.25">
      <c r="A30" s="40" t="s">
        <v>24</v>
      </c>
      <c r="B30" s="41"/>
      <c r="C30" s="41"/>
      <c r="D30" s="41"/>
      <c r="E30" s="41"/>
      <c r="F30" s="41"/>
      <c r="G30" s="41"/>
      <c r="H30" s="42"/>
    </row>
    <row r="31" spans="1:9" ht="14.55" customHeight="1" x14ac:dyDescent="0.25">
      <c r="A31" s="108" t="s">
        <v>32</v>
      </c>
      <c r="B31" s="113"/>
      <c r="C31" s="113"/>
      <c r="D31" s="113"/>
      <c r="E31" s="177" t="s">
        <v>41</v>
      </c>
      <c r="F31" s="45"/>
      <c r="G31" s="45"/>
      <c r="H31" s="48"/>
    </row>
    <row r="32" spans="1:9" ht="14.55" customHeight="1" x14ac:dyDescent="0.25">
      <c r="A32" s="108" t="s">
        <v>33</v>
      </c>
      <c r="B32" s="113"/>
      <c r="C32" s="113"/>
      <c r="D32" s="113"/>
      <c r="E32" s="177" t="s">
        <v>43</v>
      </c>
      <c r="F32" s="45"/>
      <c r="G32" s="45"/>
      <c r="H32" s="48"/>
    </row>
    <row r="33" spans="1:9" ht="14.55" customHeight="1" x14ac:dyDescent="0.25">
      <c r="A33" s="108" t="s">
        <v>34</v>
      </c>
      <c r="B33" s="113"/>
      <c r="C33" s="113"/>
      <c r="D33" s="113"/>
      <c r="E33" s="177" t="s">
        <v>42</v>
      </c>
      <c r="F33" s="45"/>
      <c r="G33" s="45"/>
      <c r="H33" s="48"/>
    </row>
    <row r="34" spans="1:9" x14ac:dyDescent="0.25">
      <c r="A34" s="108" t="s">
        <v>35</v>
      </c>
      <c r="B34" s="113"/>
      <c r="C34" s="113"/>
      <c r="D34" s="113"/>
      <c r="E34" s="177" t="s">
        <v>44</v>
      </c>
      <c r="F34" s="45"/>
      <c r="G34" s="45"/>
      <c r="H34" s="48"/>
    </row>
    <row r="35" spans="1:9" s="22" customFormat="1" ht="20.100000000000001" customHeight="1" x14ac:dyDescent="0.25">
      <c r="A35" s="108" t="s">
        <v>26</v>
      </c>
      <c r="B35" s="113"/>
      <c r="C35" s="113"/>
      <c r="D35" s="113"/>
      <c r="E35" s="177" t="s">
        <v>227</v>
      </c>
      <c r="F35" s="45"/>
      <c r="G35" s="45"/>
      <c r="H35" s="48"/>
      <c r="I35"/>
    </row>
    <row r="36" spans="1:9" s="22" customFormat="1" ht="18" customHeight="1" x14ac:dyDescent="0.25">
      <c r="A36" s="56"/>
      <c r="B36" s="43"/>
      <c r="C36" s="43"/>
      <c r="D36" s="43"/>
      <c r="E36" s="43"/>
      <c r="F36" s="43"/>
      <c r="G36" s="43"/>
      <c r="H36" s="44"/>
      <c r="I36"/>
    </row>
    <row r="37" spans="1:9" s="22" customFormat="1" ht="27" customHeight="1" x14ac:dyDescent="0.25">
      <c r="A37" s="75" t="s">
        <v>29</v>
      </c>
      <c r="B37" s="74"/>
      <c r="C37" s="74"/>
      <c r="D37" s="74"/>
      <c r="E37" s="74"/>
      <c r="F37" s="74"/>
      <c r="G37" s="74"/>
      <c r="H37" s="76"/>
    </row>
    <row r="38" spans="1:9" s="22" customFormat="1" x14ac:dyDescent="0.25">
      <c r="A38" s="409" t="s">
        <v>176</v>
      </c>
      <c r="B38" s="410"/>
      <c r="C38" s="410"/>
      <c r="D38" s="410"/>
      <c r="E38" s="410"/>
      <c r="F38" s="410"/>
      <c r="G38" s="410"/>
      <c r="H38" s="558"/>
    </row>
    <row r="39" spans="1:9" x14ac:dyDescent="0.25">
      <c r="A39" s="412" t="s">
        <v>183</v>
      </c>
      <c r="B39" s="413"/>
      <c r="C39" s="413"/>
      <c r="D39" s="413"/>
      <c r="E39" s="413"/>
      <c r="F39" s="413"/>
      <c r="G39" s="413"/>
      <c r="H39" s="428"/>
      <c r="I39" s="22"/>
    </row>
    <row r="40" spans="1:9" x14ac:dyDescent="0.25">
      <c r="A40" s="25"/>
      <c r="B40" s="25"/>
      <c r="C40" s="25"/>
      <c r="D40" s="25"/>
      <c r="E40" s="25"/>
      <c r="F40" s="25"/>
      <c r="G40" s="29"/>
      <c r="H40" s="22"/>
      <c r="I40" s="22"/>
    </row>
    <row r="43" spans="1:9" ht="14.4" x14ac:dyDescent="0.3">
      <c r="H43" s="145" t="s">
        <v>309</v>
      </c>
      <c r="I43" s="29" t="s">
        <v>347</v>
      </c>
    </row>
  </sheetData>
  <sheetProtection algorithmName="SHA-512" hashValue="lKZb/gZvefz1ZklYh2SB5EBHJwZ5eo67RxbxHnQTWq03089/XmJ8FHmjjJGBjoVXeyLG14G7bAEGh8gwdKMDEA==" saltValue="RWhpmRPmtrwBixot6Ncy3w==" spinCount="100000" sheet="1" objects="1" scenarios="1"/>
  <mergeCells count="11">
    <mergeCell ref="A2:I2"/>
    <mergeCell ref="G1:I1"/>
    <mergeCell ref="A38:H38"/>
    <mergeCell ref="A39:H39"/>
    <mergeCell ref="F18:G18"/>
    <mergeCell ref="A29:H29"/>
    <mergeCell ref="D17:H17"/>
    <mergeCell ref="D18:E18"/>
    <mergeCell ref="A17:A19"/>
    <mergeCell ref="A27:H27"/>
    <mergeCell ref="B17:C19"/>
  </mergeCells>
  <pageMargins left="0.23622047244094491" right="0.23622047244094491" top="0.74803149606299213" bottom="0.74803149606299213" header="0.31496062992125984" footer="0.31496062992125984"/>
  <pageSetup paperSize="9" scale="82"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8AF1C8-6FC2-4A9C-83EC-B4F9500E64BC}">
  <dimension ref="A1:P31"/>
  <sheetViews>
    <sheetView showGridLines="0" zoomScale="80" zoomScaleNormal="80" workbookViewId="0">
      <selection activeCell="M8" sqref="M8"/>
    </sheetView>
  </sheetViews>
  <sheetFormatPr baseColWidth="10" defaultRowHeight="13.2" x14ac:dyDescent="0.25"/>
  <cols>
    <col min="3" max="3" width="13" customWidth="1"/>
    <col min="5" max="5" width="11.77734375" bestFit="1" customWidth="1"/>
    <col min="7" max="7" width="7.5546875" customWidth="1"/>
    <col min="8" max="8" width="13.77734375" customWidth="1"/>
    <col min="9" max="9" width="7.44140625" customWidth="1"/>
  </cols>
  <sheetData>
    <row r="1" spans="1:16" ht="14.4" x14ac:dyDescent="0.25">
      <c r="A1" s="148" t="s">
        <v>326</v>
      </c>
      <c r="B1" s="150"/>
      <c r="C1" s="150"/>
      <c r="D1" s="150"/>
      <c r="E1" s="150"/>
      <c r="I1" s="367" t="s">
        <v>237</v>
      </c>
      <c r="J1" s="367"/>
      <c r="K1" s="367"/>
    </row>
    <row r="2" spans="1:16" ht="33.6" x14ac:dyDescent="0.25">
      <c r="A2" s="391" t="s">
        <v>213</v>
      </c>
      <c r="B2" s="391"/>
      <c r="C2" s="391"/>
      <c r="D2" s="391"/>
      <c r="E2" s="391"/>
      <c r="F2" s="391"/>
      <c r="G2" s="391"/>
      <c r="H2" s="391"/>
    </row>
    <row r="3" spans="1:16" ht="17.399999999999999" x14ac:dyDescent="0.3">
      <c r="A3" s="318"/>
      <c r="B3" s="318"/>
      <c r="C3" s="318"/>
      <c r="D3" s="318"/>
      <c r="E3" s="318"/>
      <c r="F3" s="318"/>
      <c r="G3" s="318"/>
      <c r="H3" s="318"/>
    </row>
    <row r="4" spans="1:16" s="18" customFormat="1" ht="13.8" x14ac:dyDescent="0.25">
      <c r="A4" s="164" t="s">
        <v>18</v>
      </c>
      <c r="C4" s="211">
        <v>44682</v>
      </c>
      <c r="E4" s="164"/>
      <c r="F4" s="164"/>
      <c r="G4" s="164"/>
    </row>
    <row r="5" spans="1:16" s="18" customFormat="1" ht="20.100000000000001" customHeight="1" x14ac:dyDescent="0.25">
      <c r="A5" s="164" t="s">
        <v>17</v>
      </c>
      <c r="C5" s="184" t="s">
        <v>25</v>
      </c>
      <c r="D5" s="169"/>
      <c r="E5" s="164"/>
      <c r="F5" s="164"/>
      <c r="G5" s="164"/>
    </row>
    <row r="6" spans="1:16" ht="13.8" x14ac:dyDescent="0.25">
      <c r="A6" s="164" t="s">
        <v>22</v>
      </c>
      <c r="B6" s="18"/>
      <c r="C6" s="184" t="s">
        <v>213</v>
      </c>
      <c r="D6" s="169"/>
      <c r="E6" s="169"/>
      <c r="F6" s="169"/>
      <c r="G6" s="169"/>
      <c r="H6" s="18"/>
    </row>
    <row r="8" spans="1:16" s="6" customFormat="1" ht="20.100000000000001" customHeight="1" x14ac:dyDescent="0.25">
      <c r="A8" s="314" t="s">
        <v>348</v>
      </c>
      <c r="B8"/>
      <c r="C8"/>
      <c r="D8" s="215">
        <v>1645.58</v>
      </c>
      <c r="E8"/>
      <c r="F8"/>
      <c r="G8"/>
      <c r="H8"/>
    </row>
    <row r="9" spans="1:16" s="6" customFormat="1" ht="20.100000000000001" customHeight="1" x14ac:dyDescent="0.25">
      <c r="A9" s="314"/>
      <c r="B9"/>
      <c r="C9"/>
      <c r="D9" s="215"/>
      <c r="E9"/>
      <c r="F9"/>
      <c r="G9"/>
      <c r="H9"/>
    </row>
    <row r="11" spans="1:16" ht="15.6" x14ac:dyDescent="0.25">
      <c r="A11" s="567" t="s">
        <v>90</v>
      </c>
      <c r="B11" s="568"/>
      <c r="C11" s="567" t="s">
        <v>228</v>
      </c>
      <c r="D11" s="568"/>
      <c r="E11" s="567" t="s">
        <v>91</v>
      </c>
      <c r="F11" s="568"/>
      <c r="G11" s="581" t="s">
        <v>229</v>
      </c>
      <c r="H11" s="582"/>
      <c r="I11" s="582"/>
    </row>
    <row r="12" spans="1:16" ht="91.5" customHeight="1" x14ac:dyDescent="0.25">
      <c r="A12" s="569" t="s">
        <v>230</v>
      </c>
      <c r="B12" s="570"/>
      <c r="C12" s="571" t="s">
        <v>232</v>
      </c>
      <c r="D12" s="571"/>
      <c r="E12" s="571" t="s">
        <v>233</v>
      </c>
      <c r="F12" s="571"/>
      <c r="G12" s="583" t="s">
        <v>236</v>
      </c>
      <c r="H12" s="584"/>
      <c r="I12" s="584"/>
    </row>
    <row r="13" spans="1:16" ht="106.5" customHeight="1" x14ac:dyDescent="0.25">
      <c r="A13" s="569" t="s">
        <v>231</v>
      </c>
      <c r="B13" s="570"/>
      <c r="C13" s="571" t="s">
        <v>234</v>
      </c>
      <c r="D13" s="571"/>
      <c r="E13" s="571" t="s">
        <v>235</v>
      </c>
      <c r="F13" s="571"/>
      <c r="G13" s="583"/>
      <c r="H13" s="584"/>
      <c r="I13" s="584"/>
      <c r="L13" s="308"/>
      <c r="M13" s="308"/>
      <c r="N13" s="308"/>
      <c r="O13" s="308"/>
      <c r="P13" s="308"/>
    </row>
    <row r="14" spans="1:16" ht="25.5" customHeight="1" x14ac:dyDescent="0.25">
      <c r="C14" s="306"/>
      <c r="D14" s="306"/>
      <c r="E14" s="306"/>
      <c r="F14" s="306"/>
      <c r="G14" s="307"/>
      <c r="H14" s="307"/>
      <c r="L14" s="308"/>
      <c r="M14" s="308"/>
      <c r="N14" s="308"/>
      <c r="O14" s="308"/>
      <c r="P14" s="308"/>
    </row>
    <row r="15" spans="1:16" ht="15.6" x14ac:dyDescent="0.25">
      <c r="A15" s="576" t="s">
        <v>335</v>
      </c>
      <c r="B15" s="576"/>
      <c r="C15" s="576"/>
      <c r="D15" s="576"/>
      <c r="E15" s="576"/>
      <c r="F15" s="576"/>
      <c r="G15" s="576"/>
      <c r="H15" s="576"/>
      <c r="I15" s="576"/>
      <c r="J15" s="308"/>
      <c r="K15" s="308"/>
      <c r="L15" s="308"/>
      <c r="M15" s="308"/>
      <c r="N15" s="308"/>
    </row>
    <row r="16" spans="1:16" s="308" customFormat="1" ht="61.95" customHeight="1" x14ac:dyDescent="0.25">
      <c r="A16" s="585" t="s">
        <v>307</v>
      </c>
      <c r="B16" s="585"/>
      <c r="C16" s="585"/>
      <c r="D16" s="585"/>
      <c r="E16" s="585"/>
      <c r="F16" s="585"/>
      <c r="G16" s="585"/>
      <c r="H16" s="585"/>
      <c r="I16" s="585"/>
    </row>
    <row r="17" spans="1:11" s="308" customFormat="1" ht="31.5" customHeight="1" x14ac:dyDescent="0.25">
      <c r="A17" s="572" t="s">
        <v>304</v>
      </c>
      <c r="B17" s="572"/>
      <c r="C17" s="578" t="s">
        <v>306</v>
      </c>
      <c r="D17" s="578"/>
      <c r="E17" s="309"/>
      <c r="F17" s="566" t="s">
        <v>304</v>
      </c>
      <c r="G17" s="566"/>
      <c r="H17" s="586" t="s">
        <v>305</v>
      </c>
      <c r="I17" s="586"/>
    </row>
    <row r="18" spans="1:11" s="308" customFormat="1" ht="14.4" x14ac:dyDescent="0.3">
      <c r="A18" s="573">
        <v>230</v>
      </c>
      <c r="B18" s="573"/>
      <c r="C18" s="577">
        <v>19060</v>
      </c>
      <c r="D18" s="577"/>
      <c r="E18" s="310" t="s">
        <v>334</v>
      </c>
      <c r="F18" s="574">
        <v>340</v>
      </c>
      <c r="G18" s="574"/>
      <c r="H18" s="575">
        <v>25137</v>
      </c>
      <c r="I18" s="575"/>
    </row>
    <row r="19" spans="1:11" s="308" customFormat="1" ht="14.4" x14ac:dyDescent="0.3">
      <c r="A19" s="573">
        <v>235</v>
      </c>
      <c r="B19" s="573"/>
      <c r="C19" s="577">
        <v>19337</v>
      </c>
      <c r="D19" s="577"/>
      <c r="E19" s="310"/>
      <c r="F19" s="574">
        <v>350</v>
      </c>
      <c r="G19" s="574"/>
      <c r="H19" s="575">
        <v>25692</v>
      </c>
      <c r="I19" s="575"/>
    </row>
    <row r="20" spans="1:11" s="308" customFormat="1" ht="14.4" x14ac:dyDescent="0.3">
      <c r="A20" s="573">
        <v>240</v>
      </c>
      <c r="B20" s="573"/>
      <c r="C20" s="577">
        <v>19614</v>
      </c>
      <c r="D20" s="577"/>
      <c r="E20" s="310"/>
      <c r="F20" s="574">
        <v>360</v>
      </c>
      <c r="G20" s="574"/>
      <c r="H20" s="575">
        <v>26246</v>
      </c>
      <c r="I20" s="575"/>
    </row>
    <row r="21" spans="1:11" s="308" customFormat="1" ht="14.4" x14ac:dyDescent="0.3">
      <c r="A21" s="573">
        <v>245</v>
      </c>
      <c r="B21" s="573"/>
      <c r="C21" s="577">
        <v>19892</v>
      </c>
      <c r="D21" s="577"/>
      <c r="E21" s="310"/>
      <c r="F21" s="574">
        <v>400</v>
      </c>
      <c r="G21" s="574"/>
      <c r="H21" s="575">
        <v>28463</v>
      </c>
      <c r="I21" s="575"/>
    </row>
    <row r="22" spans="1:11" s="308" customFormat="1" ht="14.4" x14ac:dyDescent="0.3">
      <c r="A22" s="565">
        <v>250</v>
      </c>
      <c r="B22" s="565"/>
      <c r="C22" s="579">
        <v>20149</v>
      </c>
      <c r="D22" s="579"/>
      <c r="E22" s="311"/>
      <c r="F22" s="574">
        <v>450</v>
      </c>
      <c r="G22" s="574"/>
      <c r="H22" s="575">
        <v>31234</v>
      </c>
      <c r="I22" s="575"/>
    </row>
    <row r="23" spans="1:11" s="308" customFormat="1" ht="14.4" x14ac:dyDescent="0.3">
      <c r="A23" s="565">
        <v>265</v>
      </c>
      <c r="B23" s="565"/>
      <c r="C23" s="579">
        <v>20981</v>
      </c>
      <c r="D23" s="579"/>
      <c r="E23" s="311"/>
      <c r="F23" s="574">
        <v>550</v>
      </c>
      <c r="G23" s="574"/>
      <c r="H23" s="575">
        <v>36777</v>
      </c>
      <c r="I23" s="575"/>
    </row>
    <row r="24" spans="1:11" s="308" customFormat="1" ht="14.4" x14ac:dyDescent="0.3">
      <c r="A24" s="565">
        <v>280</v>
      </c>
      <c r="B24" s="565"/>
      <c r="C24" s="579">
        <v>21812</v>
      </c>
      <c r="D24" s="579"/>
      <c r="E24" s="311"/>
      <c r="F24" s="574">
        <v>625</v>
      </c>
      <c r="G24" s="574"/>
      <c r="H24" s="575">
        <v>40933</v>
      </c>
      <c r="I24" s="575"/>
    </row>
    <row r="25" spans="1:11" s="308" customFormat="1" ht="14.4" x14ac:dyDescent="0.3">
      <c r="A25" s="565">
        <v>295</v>
      </c>
      <c r="B25" s="565"/>
      <c r="C25" s="579">
        <v>22643</v>
      </c>
      <c r="D25" s="579"/>
      <c r="E25" s="311"/>
      <c r="F25" s="574">
        <v>700</v>
      </c>
      <c r="G25" s="574"/>
      <c r="H25" s="575">
        <v>45090</v>
      </c>
      <c r="I25" s="575"/>
    </row>
    <row r="26" spans="1:11" s="308" customFormat="1" ht="14.4" x14ac:dyDescent="0.3">
      <c r="A26" s="565">
        <v>310</v>
      </c>
      <c r="B26" s="565"/>
      <c r="C26" s="579">
        <v>23475</v>
      </c>
      <c r="D26" s="579"/>
      <c r="E26" s="311"/>
      <c r="F26" s="574">
        <v>850</v>
      </c>
      <c r="G26" s="574"/>
      <c r="H26" s="575">
        <v>53404</v>
      </c>
      <c r="I26" s="575"/>
    </row>
    <row r="27" spans="1:11" s="308" customFormat="1" ht="14.4" x14ac:dyDescent="0.3">
      <c r="A27" s="565">
        <v>325</v>
      </c>
      <c r="B27" s="565"/>
      <c r="C27" s="579">
        <v>24306</v>
      </c>
      <c r="D27" s="579"/>
      <c r="E27" s="311"/>
      <c r="F27" s="574">
        <v>900</v>
      </c>
      <c r="G27" s="574"/>
      <c r="H27" s="575">
        <v>56175</v>
      </c>
      <c r="I27" s="575"/>
    </row>
    <row r="28" spans="1:11" s="308" customFormat="1" ht="27.6" customHeight="1" x14ac:dyDescent="0.25">
      <c r="A28" s="580" t="s">
        <v>336</v>
      </c>
      <c r="B28" s="580"/>
      <c r="C28" s="580"/>
      <c r="D28" s="580"/>
      <c r="E28" s="580"/>
      <c r="F28" s="580"/>
      <c r="G28" s="580"/>
      <c r="H28" s="580"/>
      <c r="I28" s="580"/>
    </row>
    <row r="31" spans="1:11" ht="14.4" x14ac:dyDescent="0.3">
      <c r="J31" s="145" t="s">
        <v>308</v>
      </c>
      <c r="K31" s="29" t="s">
        <v>347</v>
      </c>
    </row>
  </sheetData>
  <sheetProtection algorithmName="SHA-512" hashValue="mXRVZdwNHkqSh3SdcYOcpOQtEOfSE97c7iweGCchHiyRbc/1/GcMP5byEYNNtCLVXFxgXJh2xTEL/PcqalMi6A==" saltValue="EzhTve9se1gtjIRWeLh57A==" spinCount="100000" sheet="1" objects="1" scenarios="1"/>
  <mergeCells count="60">
    <mergeCell ref="A28:I28"/>
    <mergeCell ref="G11:I11"/>
    <mergeCell ref="G12:I13"/>
    <mergeCell ref="A16:I16"/>
    <mergeCell ref="H18:I18"/>
    <mergeCell ref="H19:I19"/>
    <mergeCell ref="H20:I20"/>
    <mergeCell ref="H21:I21"/>
    <mergeCell ref="H22:I22"/>
    <mergeCell ref="H23:I23"/>
    <mergeCell ref="H24:I24"/>
    <mergeCell ref="H25:I25"/>
    <mergeCell ref="F22:G22"/>
    <mergeCell ref="F23:G23"/>
    <mergeCell ref="F24:G24"/>
    <mergeCell ref="H17:I17"/>
    <mergeCell ref="H26:I26"/>
    <mergeCell ref="A15:I15"/>
    <mergeCell ref="H27:I27"/>
    <mergeCell ref="C18:D18"/>
    <mergeCell ref="C19:D19"/>
    <mergeCell ref="C17:D17"/>
    <mergeCell ref="C20:D20"/>
    <mergeCell ref="C21:D21"/>
    <mergeCell ref="C22:D22"/>
    <mergeCell ref="C23:D23"/>
    <mergeCell ref="C24:D24"/>
    <mergeCell ref="C25:D25"/>
    <mergeCell ref="C26:D26"/>
    <mergeCell ref="C27:D27"/>
    <mergeCell ref="F27:G27"/>
    <mergeCell ref="F25:G25"/>
    <mergeCell ref="F26:G26"/>
    <mergeCell ref="F18:G18"/>
    <mergeCell ref="F19:G19"/>
    <mergeCell ref="A26:B26"/>
    <mergeCell ref="A24:B24"/>
    <mergeCell ref="A25:B25"/>
    <mergeCell ref="A22:B22"/>
    <mergeCell ref="A21:B21"/>
    <mergeCell ref="F21:G21"/>
    <mergeCell ref="A19:B19"/>
    <mergeCell ref="A20:B20"/>
    <mergeCell ref="F20:G20"/>
    <mergeCell ref="A27:B27"/>
    <mergeCell ref="F17:G17"/>
    <mergeCell ref="I1:K1"/>
    <mergeCell ref="A2:H2"/>
    <mergeCell ref="A11:B11"/>
    <mergeCell ref="C11:D11"/>
    <mergeCell ref="E11:F11"/>
    <mergeCell ref="A12:B12"/>
    <mergeCell ref="C12:D12"/>
    <mergeCell ref="E12:F12"/>
    <mergeCell ref="A13:B13"/>
    <mergeCell ref="C13:D13"/>
    <mergeCell ref="E13:F13"/>
    <mergeCell ref="A23:B23"/>
    <mergeCell ref="A17:B17"/>
    <mergeCell ref="A18:B18"/>
  </mergeCells>
  <pageMargins left="0.7" right="0.7" top="0.75" bottom="0.75" header="0.3" footer="0.3"/>
  <pageSetup paperSize="9" scale="7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4"/>
  <sheetViews>
    <sheetView showGridLines="0" zoomScaleNormal="100" workbookViewId="0">
      <selection activeCell="H33" sqref="H33"/>
    </sheetView>
  </sheetViews>
  <sheetFormatPr baseColWidth="10" defaultRowHeight="13.2" x14ac:dyDescent="0.25"/>
  <cols>
    <col min="2" max="2" width="12.77734375" customWidth="1"/>
    <col min="3" max="3" width="11.44140625" customWidth="1"/>
    <col min="4" max="4" width="10.77734375" style="30" customWidth="1"/>
    <col min="5" max="5" width="8.5546875" customWidth="1"/>
    <col min="6" max="7" width="8.77734375" customWidth="1"/>
    <col min="8" max="8" width="11.44140625" customWidth="1"/>
    <col min="9" max="9" width="9.21875" customWidth="1"/>
    <col min="10" max="10" width="8.77734375" customWidth="1"/>
  </cols>
  <sheetData>
    <row r="1" spans="1:12" ht="14.4" x14ac:dyDescent="0.25">
      <c r="A1" s="148" t="s">
        <v>326</v>
      </c>
      <c r="B1" s="150"/>
      <c r="C1" s="150"/>
      <c r="D1" s="150"/>
      <c r="E1" s="150"/>
      <c r="F1" s="367" t="s">
        <v>237</v>
      </c>
      <c r="G1" s="367"/>
      <c r="H1" s="367"/>
    </row>
    <row r="2" spans="1:12" ht="144.75" customHeight="1" x14ac:dyDescent="0.25">
      <c r="A2" s="380" t="s">
        <v>239</v>
      </c>
      <c r="B2" s="380"/>
      <c r="C2" s="380"/>
      <c r="D2" s="380"/>
      <c r="E2" s="380"/>
      <c r="F2" s="380"/>
      <c r="G2" s="380"/>
      <c r="H2" s="380"/>
      <c r="I2" s="149"/>
      <c r="J2" s="149"/>
      <c r="K2" s="149"/>
      <c r="L2" s="149"/>
    </row>
    <row r="5" spans="1:12" ht="13.8" x14ac:dyDescent="0.25">
      <c r="A5" s="381" t="s">
        <v>50</v>
      </c>
      <c r="B5" s="381"/>
      <c r="C5" s="382" t="s">
        <v>5</v>
      </c>
      <c r="D5" s="382" t="s">
        <v>141</v>
      </c>
      <c r="E5" s="382"/>
      <c r="F5" s="382"/>
    </row>
    <row r="6" spans="1:12" ht="13.8" x14ac:dyDescent="0.25">
      <c r="B6" s="144"/>
      <c r="C6" s="383">
        <v>151.66999999999999</v>
      </c>
      <c r="D6" s="383" t="s">
        <v>71</v>
      </c>
      <c r="E6" s="382"/>
      <c r="F6" s="382"/>
    </row>
    <row r="9" spans="1:12" ht="30" customHeight="1" x14ac:dyDescent="0.3">
      <c r="A9" s="368" t="s">
        <v>238</v>
      </c>
      <c r="B9" s="369"/>
      <c r="C9" s="370" t="s">
        <v>51</v>
      </c>
      <c r="D9" s="371"/>
      <c r="E9" s="371"/>
      <c r="F9" s="371"/>
      <c r="G9" s="371"/>
      <c r="H9" s="372"/>
    </row>
    <row r="10" spans="1:12" ht="30" customHeight="1" x14ac:dyDescent="0.25">
      <c r="A10" s="373" t="s">
        <v>52</v>
      </c>
      <c r="B10" s="373" t="s">
        <v>53</v>
      </c>
      <c r="C10" s="375" t="s">
        <v>146</v>
      </c>
      <c r="D10" s="376"/>
      <c r="E10" s="377" t="s">
        <v>147</v>
      </c>
      <c r="F10" s="378"/>
      <c r="G10" s="378"/>
      <c r="H10" s="379"/>
    </row>
    <row r="11" spans="1:12" s="22" customFormat="1" ht="44.1" customHeight="1" x14ac:dyDescent="0.25">
      <c r="A11" s="374"/>
      <c r="B11" s="374"/>
      <c r="C11" s="85">
        <v>0.15</v>
      </c>
      <c r="D11" s="85">
        <v>0.2</v>
      </c>
      <c r="E11" s="133">
        <v>0.25</v>
      </c>
      <c r="F11" s="133">
        <v>0.4</v>
      </c>
      <c r="G11" s="133">
        <v>0.45</v>
      </c>
      <c r="H11" s="133">
        <v>0.5</v>
      </c>
    </row>
    <row r="12" spans="1:12" s="14" customFormat="1" ht="21" customHeight="1" x14ac:dyDescent="0.25">
      <c r="A12" s="51">
        <v>6</v>
      </c>
      <c r="B12" s="52">
        <f>A12*C6</f>
        <v>910.02</v>
      </c>
      <c r="C12" s="54">
        <v>150</v>
      </c>
      <c r="D12" s="54">
        <f>B12*D11</f>
        <v>182.00400000000002</v>
      </c>
      <c r="E12" s="54">
        <f>B12*E11</f>
        <v>227.505</v>
      </c>
      <c r="F12" s="54">
        <f>F11*B12</f>
        <v>364.00800000000004</v>
      </c>
      <c r="G12" s="54">
        <f>B12*G11</f>
        <v>409.50900000000001</v>
      </c>
      <c r="H12" s="54">
        <f t="shared" ref="H12:H30" si="0">B12*$H$11</f>
        <v>455.01</v>
      </c>
    </row>
    <row r="13" spans="1:12" s="14" customFormat="1" ht="21" customHeight="1" x14ac:dyDescent="0.25">
      <c r="A13" s="51">
        <v>7</v>
      </c>
      <c r="B13" s="52">
        <f>A13*C6</f>
        <v>1061.6899999999998</v>
      </c>
      <c r="C13" s="54">
        <f>B13*C11</f>
        <v>159.25349999999997</v>
      </c>
      <c r="D13" s="54">
        <f>B13*D11</f>
        <v>212.33799999999997</v>
      </c>
      <c r="E13" s="54">
        <f>B13*E11</f>
        <v>265.42249999999996</v>
      </c>
      <c r="F13" s="54">
        <f>B13*F11</f>
        <v>424.67599999999993</v>
      </c>
      <c r="G13" s="54">
        <f>B13*G11</f>
        <v>477.76049999999992</v>
      </c>
      <c r="H13" s="54">
        <f t="shared" si="0"/>
        <v>530.84499999999991</v>
      </c>
    </row>
    <row r="14" spans="1:12" s="14" customFormat="1" ht="21" customHeight="1" x14ac:dyDescent="0.25">
      <c r="A14" s="51">
        <v>8</v>
      </c>
      <c r="B14" s="52">
        <f>A14*C6</f>
        <v>1213.3599999999999</v>
      </c>
      <c r="C14" s="54">
        <f>B14*C11</f>
        <v>182.00399999999999</v>
      </c>
      <c r="D14" s="54">
        <f>B14*D11</f>
        <v>242.672</v>
      </c>
      <c r="E14" s="54">
        <f>B14*E11</f>
        <v>303.33999999999997</v>
      </c>
      <c r="F14" s="54">
        <f>B14*F11</f>
        <v>485.34399999999999</v>
      </c>
      <c r="G14" s="54">
        <f>B14*G11</f>
        <v>546.01199999999994</v>
      </c>
      <c r="H14" s="54">
        <f t="shared" si="0"/>
        <v>606.67999999999995</v>
      </c>
    </row>
    <row r="15" spans="1:12" s="14" customFormat="1" ht="21" customHeight="1" x14ac:dyDescent="0.25">
      <c r="A15" s="51">
        <v>9</v>
      </c>
      <c r="B15" s="53">
        <f>A15*C6</f>
        <v>1365.03</v>
      </c>
      <c r="C15" s="54">
        <f>B15*C11</f>
        <v>204.75449999999998</v>
      </c>
      <c r="D15" s="54">
        <f>B15*D11</f>
        <v>273.00600000000003</v>
      </c>
      <c r="E15" s="54">
        <f>B15*E11</f>
        <v>341.25749999999999</v>
      </c>
      <c r="F15" s="54">
        <f>B15*F11</f>
        <v>546.01200000000006</v>
      </c>
      <c r="G15" s="54">
        <f>B15*G11</f>
        <v>614.26350000000002</v>
      </c>
      <c r="H15" s="54">
        <f t="shared" si="0"/>
        <v>682.51499999999999</v>
      </c>
    </row>
    <row r="16" spans="1:12" s="14" customFormat="1" ht="21" customHeight="1" x14ac:dyDescent="0.25">
      <c r="A16" s="51">
        <v>10</v>
      </c>
      <c r="B16" s="53">
        <f>A16*C6</f>
        <v>1516.6999999999998</v>
      </c>
      <c r="C16" s="54">
        <f>B16*C11</f>
        <v>227.50499999999997</v>
      </c>
      <c r="D16" s="54">
        <f>B16*D11</f>
        <v>303.33999999999997</v>
      </c>
      <c r="E16" s="54">
        <f>B16*E11</f>
        <v>379.17499999999995</v>
      </c>
      <c r="F16" s="54">
        <f>B16*F11</f>
        <v>606.67999999999995</v>
      </c>
      <c r="G16" s="54">
        <f>B16*G11</f>
        <v>682.51499999999999</v>
      </c>
      <c r="H16" s="54">
        <f t="shared" si="0"/>
        <v>758.34999999999991</v>
      </c>
    </row>
    <row r="17" spans="1:8" s="14" customFormat="1" ht="21" customHeight="1" x14ac:dyDescent="0.25">
      <c r="A17" s="51">
        <v>11</v>
      </c>
      <c r="B17" s="53">
        <f>A17*C6</f>
        <v>1668.37</v>
      </c>
      <c r="C17" s="54">
        <f>B17*C11</f>
        <v>250.25549999999998</v>
      </c>
      <c r="D17" s="54">
        <f>B17*D11</f>
        <v>333.67399999999998</v>
      </c>
      <c r="E17" s="54">
        <f>B17*E11</f>
        <v>417.09249999999997</v>
      </c>
      <c r="F17" s="54">
        <f>B17*F11</f>
        <v>667.34799999999996</v>
      </c>
      <c r="G17" s="54">
        <f>B17*G11</f>
        <v>750.76649999999995</v>
      </c>
      <c r="H17" s="54">
        <f t="shared" si="0"/>
        <v>834.18499999999995</v>
      </c>
    </row>
    <row r="18" spans="1:8" s="14" customFormat="1" ht="21" customHeight="1" x14ac:dyDescent="0.25">
      <c r="A18" s="51">
        <v>12</v>
      </c>
      <c r="B18" s="53">
        <f>A18*C6</f>
        <v>1820.04</v>
      </c>
      <c r="C18" s="54">
        <f>B18*C11</f>
        <v>273.00599999999997</v>
      </c>
      <c r="D18" s="54">
        <f>B18*D11</f>
        <v>364.00800000000004</v>
      </c>
      <c r="E18" s="54">
        <f>B18*E11</f>
        <v>455.01</v>
      </c>
      <c r="F18" s="54">
        <f>B18*F11</f>
        <v>728.01600000000008</v>
      </c>
      <c r="G18" s="54">
        <f>B18*G11</f>
        <v>819.01800000000003</v>
      </c>
      <c r="H18" s="54">
        <f t="shared" si="0"/>
        <v>910.02</v>
      </c>
    </row>
    <row r="19" spans="1:8" s="14" customFormat="1" ht="21" customHeight="1" x14ac:dyDescent="0.25">
      <c r="A19" s="51">
        <v>13</v>
      </c>
      <c r="B19" s="53">
        <f>A19*C6</f>
        <v>1971.7099999999998</v>
      </c>
      <c r="C19" s="54">
        <f>B19*C11</f>
        <v>295.75649999999996</v>
      </c>
      <c r="D19" s="54">
        <f>B19*D11</f>
        <v>394.34199999999998</v>
      </c>
      <c r="E19" s="54">
        <f>B19*E11</f>
        <v>492.92749999999995</v>
      </c>
      <c r="F19" s="54">
        <f>B19*F11</f>
        <v>788.68399999999997</v>
      </c>
      <c r="G19" s="54">
        <f>B19*G11</f>
        <v>887.26949999999988</v>
      </c>
      <c r="H19" s="54">
        <f t="shared" si="0"/>
        <v>985.8549999999999</v>
      </c>
    </row>
    <row r="20" spans="1:8" s="14" customFormat="1" ht="21" customHeight="1" x14ac:dyDescent="0.25">
      <c r="A20" s="51">
        <v>14</v>
      </c>
      <c r="B20" s="53">
        <f>A20*C6</f>
        <v>2123.3799999999997</v>
      </c>
      <c r="C20" s="54">
        <f>B20*C11</f>
        <v>318.50699999999995</v>
      </c>
      <c r="D20" s="54">
        <f>B20*D11</f>
        <v>424.67599999999993</v>
      </c>
      <c r="E20" s="54">
        <f>B20*E11</f>
        <v>530.84499999999991</v>
      </c>
      <c r="F20" s="54">
        <f>B20*F11</f>
        <v>849.35199999999986</v>
      </c>
      <c r="G20" s="54">
        <f>B20*G11</f>
        <v>955.52099999999984</v>
      </c>
      <c r="H20" s="54">
        <f t="shared" si="0"/>
        <v>1061.6899999999998</v>
      </c>
    </row>
    <row r="21" spans="1:8" s="14" customFormat="1" ht="21" customHeight="1" x14ac:dyDescent="0.25">
      <c r="A21" s="51">
        <v>15</v>
      </c>
      <c r="B21" s="53">
        <f>A21*C6</f>
        <v>2275.0499999999997</v>
      </c>
      <c r="C21" s="54">
        <f>B21*C11</f>
        <v>341.25749999999994</v>
      </c>
      <c r="D21" s="54">
        <f>B21*D11</f>
        <v>455.01</v>
      </c>
      <c r="E21" s="54">
        <f>B21*E11</f>
        <v>568.76249999999993</v>
      </c>
      <c r="F21" s="54">
        <f>B21*F11</f>
        <v>910.02</v>
      </c>
      <c r="G21" s="54">
        <f>B21*G11</f>
        <v>1023.7724999999999</v>
      </c>
      <c r="H21" s="54">
        <f t="shared" si="0"/>
        <v>1137.5249999999999</v>
      </c>
    </row>
    <row r="22" spans="1:8" s="14" customFormat="1" ht="21" customHeight="1" x14ac:dyDescent="0.25">
      <c r="A22" s="51">
        <v>16</v>
      </c>
      <c r="B22" s="53">
        <f>A22*C6</f>
        <v>2426.7199999999998</v>
      </c>
      <c r="C22" s="54">
        <f>B22*C11</f>
        <v>364.00799999999998</v>
      </c>
      <c r="D22" s="54">
        <f>B22*D11</f>
        <v>485.34399999999999</v>
      </c>
      <c r="E22" s="54">
        <f>B22*E11</f>
        <v>606.67999999999995</v>
      </c>
      <c r="F22" s="54">
        <f>B22*F11</f>
        <v>970.68799999999999</v>
      </c>
      <c r="G22" s="54">
        <f>B22*G11</f>
        <v>1092.0239999999999</v>
      </c>
      <c r="H22" s="54">
        <f t="shared" si="0"/>
        <v>1213.3599999999999</v>
      </c>
    </row>
    <row r="23" spans="1:8" s="14" customFormat="1" ht="21" customHeight="1" x14ac:dyDescent="0.25">
      <c r="A23" s="51">
        <v>17</v>
      </c>
      <c r="B23" s="53">
        <f>A23*C6</f>
        <v>2578.39</v>
      </c>
      <c r="C23" s="54">
        <f>B23*C11</f>
        <v>386.75849999999997</v>
      </c>
      <c r="D23" s="54">
        <f>B23*D11</f>
        <v>515.678</v>
      </c>
      <c r="E23" s="54">
        <f>B23*E11</f>
        <v>644.59749999999997</v>
      </c>
      <c r="F23" s="54">
        <f>B23*F11</f>
        <v>1031.356</v>
      </c>
      <c r="G23" s="54">
        <f>B23*G11</f>
        <v>1160.2755</v>
      </c>
      <c r="H23" s="54">
        <f t="shared" si="0"/>
        <v>1289.1949999999999</v>
      </c>
    </row>
    <row r="24" spans="1:8" s="14" customFormat="1" ht="21" customHeight="1" x14ac:dyDescent="0.25">
      <c r="A24" s="51">
        <v>18</v>
      </c>
      <c r="B24" s="53">
        <f>A24*C6</f>
        <v>2730.06</v>
      </c>
      <c r="C24" s="54">
        <f>B24*C11</f>
        <v>409.50899999999996</v>
      </c>
      <c r="D24" s="54">
        <f>B24*D11</f>
        <v>546.01200000000006</v>
      </c>
      <c r="E24" s="54">
        <f>B24*E11</f>
        <v>682.51499999999999</v>
      </c>
      <c r="F24" s="54">
        <f>B24*F11</f>
        <v>1092.0240000000001</v>
      </c>
      <c r="G24" s="54">
        <f>B24*G11</f>
        <v>1228.527</v>
      </c>
      <c r="H24" s="54">
        <f t="shared" si="0"/>
        <v>1365.03</v>
      </c>
    </row>
    <row r="25" spans="1:8" s="14" customFormat="1" ht="21" customHeight="1" x14ac:dyDescent="0.25">
      <c r="A25" s="51">
        <v>19</v>
      </c>
      <c r="B25" s="53">
        <f>A25*C6</f>
        <v>2881.7299999999996</v>
      </c>
      <c r="C25" s="54">
        <f>B25*C11</f>
        <v>432.25949999999995</v>
      </c>
      <c r="D25" s="54">
        <f>B25*D11</f>
        <v>576.34599999999989</v>
      </c>
      <c r="E25" s="54">
        <f>B25*E11</f>
        <v>720.43249999999989</v>
      </c>
      <c r="F25" s="54">
        <f>B25*F11</f>
        <v>1152.6919999999998</v>
      </c>
      <c r="G25" s="54">
        <f>B25*G11</f>
        <v>1296.7784999999999</v>
      </c>
      <c r="H25" s="54">
        <f t="shared" si="0"/>
        <v>1440.8649999999998</v>
      </c>
    </row>
    <row r="26" spans="1:8" s="14" customFormat="1" ht="21" customHeight="1" x14ac:dyDescent="0.25">
      <c r="A26" s="51">
        <v>20</v>
      </c>
      <c r="B26" s="53">
        <f>A26*C6</f>
        <v>3033.3999999999996</v>
      </c>
      <c r="C26" s="54">
        <f>B26*C11</f>
        <v>455.00999999999993</v>
      </c>
      <c r="D26" s="54">
        <f>B26*D11</f>
        <v>606.67999999999995</v>
      </c>
      <c r="E26" s="54">
        <f>B26*E11</f>
        <v>758.34999999999991</v>
      </c>
      <c r="F26" s="54">
        <f>B26*F11</f>
        <v>1213.3599999999999</v>
      </c>
      <c r="G26" s="54">
        <f>B26*G11</f>
        <v>1365.03</v>
      </c>
      <c r="H26" s="54">
        <f t="shared" si="0"/>
        <v>1516.6999999999998</v>
      </c>
    </row>
    <row r="27" spans="1:8" s="14" customFormat="1" ht="21" customHeight="1" x14ac:dyDescent="0.25">
      <c r="A27" s="51">
        <v>21</v>
      </c>
      <c r="B27" s="53">
        <f>A27*C6</f>
        <v>3185.0699999999997</v>
      </c>
      <c r="C27" s="54">
        <f>B27*C11</f>
        <v>477.76049999999992</v>
      </c>
      <c r="D27" s="54">
        <f>B27*D11</f>
        <v>637.01400000000001</v>
      </c>
      <c r="E27" s="54">
        <f>B27*E11</f>
        <v>796.26749999999993</v>
      </c>
      <c r="F27" s="54">
        <f>B27*F11</f>
        <v>1274.028</v>
      </c>
      <c r="G27" s="54">
        <f>B27*G11</f>
        <v>1433.2814999999998</v>
      </c>
      <c r="H27" s="54">
        <f t="shared" si="0"/>
        <v>1592.5349999999999</v>
      </c>
    </row>
    <row r="28" spans="1:8" s="14" customFormat="1" ht="21" customHeight="1" x14ac:dyDescent="0.25">
      <c r="A28" s="51">
        <v>22</v>
      </c>
      <c r="B28" s="53">
        <f>A28*C6</f>
        <v>3336.74</v>
      </c>
      <c r="C28" s="54">
        <f>B28*C11</f>
        <v>500.51099999999997</v>
      </c>
      <c r="D28" s="54">
        <f>B28*D11</f>
        <v>667.34799999999996</v>
      </c>
      <c r="E28" s="54">
        <f>B28*E11</f>
        <v>834.18499999999995</v>
      </c>
      <c r="F28" s="54">
        <f>B28*F11</f>
        <v>1334.6959999999999</v>
      </c>
      <c r="G28" s="54">
        <f>B28*G11</f>
        <v>1501.5329999999999</v>
      </c>
      <c r="H28" s="54">
        <f t="shared" si="0"/>
        <v>1668.37</v>
      </c>
    </row>
    <row r="29" spans="1:8" s="14" customFormat="1" ht="21" customHeight="1" x14ac:dyDescent="0.25">
      <c r="A29" s="51">
        <v>23</v>
      </c>
      <c r="B29" s="53">
        <f>A29*C6</f>
        <v>3488.41</v>
      </c>
      <c r="C29" s="54">
        <f>B29*C11</f>
        <v>523.26149999999996</v>
      </c>
      <c r="D29" s="54">
        <f>B29*D11</f>
        <v>697.68200000000002</v>
      </c>
      <c r="E29" s="54">
        <f>B29*E11</f>
        <v>872.10249999999996</v>
      </c>
      <c r="F29" s="54">
        <f>B29*F11</f>
        <v>1395.364</v>
      </c>
      <c r="G29" s="54">
        <f>B29*G11</f>
        <v>1569.7845</v>
      </c>
      <c r="H29" s="54">
        <f t="shared" si="0"/>
        <v>1744.2049999999999</v>
      </c>
    </row>
    <row r="30" spans="1:8" s="14" customFormat="1" ht="21" customHeight="1" x14ac:dyDescent="0.25">
      <c r="A30" s="51">
        <v>24</v>
      </c>
      <c r="B30" s="53">
        <f>A30*C6</f>
        <v>3640.08</v>
      </c>
      <c r="C30" s="54">
        <f>B30*C11</f>
        <v>546.01199999999994</v>
      </c>
      <c r="D30" s="54">
        <f>B30*D11</f>
        <v>728.01600000000008</v>
      </c>
      <c r="E30" s="54">
        <f>B30*E11</f>
        <v>910.02</v>
      </c>
      <c r="F30" s="54">
        <f>B30*F11</f>
        <v>1456.0320000000002</v>
      </c>
      <c r="G30" s="54">
        <f>B30*G11</f>
        <v>1638.0360000000001</v>
      </c>
      <c r="H30" s="54">
        <f t="shared" si="0"/>
        <v>1820.04</v>
      </c>
    </row>
    <row r="32" spans="1:8" x14ac:dyDescent="0.25">
      <c r="C32" s="36"/>
    </row>
    <row r="33" spans="3:8" ht="14.4" x14ac:dyDescent="0.3">
      <c r="C33" s="36"/>
      <c r="G33" s="145" t="s">
        <v>323</v>
      </c>
      <c r="H33" s="29" t="s">
        <v>347</v>
      </c>
    </row>
    <row r="34" spans="3:8" x14ac:dyDescent="0.25">
      <c r="C34" s="36"/>
    </row>
  </sheetData>
  <sheetProtection algorithmName="SHA-512" hashValue="uGac9uFAYJAUWobKEP1TneOqMQuPW+UVgraUkmJWDGYPqPME5P0Aa8J0CEFCuMVWd7rks1nQR8siLoEMhll1uw==" saltValue="8CTKzFF1k5zcPETSQ1P0Vg==" spinCount="100000" sheet="1" objects="1" scenarios="1"/>
  <mergeCells count="13">
    <mergeCell ref="F1:H1"/>
    <mergeCell ref="A9:B9"/>
    <mergeCell ref="C9:H9"/>
    <mergeCell ref="A10:A11"/>
    <mergeCell ref="B10:B11"/>
    <mergeCell ref="C10:D10"/>
    <mergeCell ref="E10:H10"/>
    <mergeCell ref="A2:H2"/>
    <mergeCell ref="A5:B5"/>
    <mergeCell ref="C5:D5"/>
    <mergeCell ref="E5:F5"/>
    <mergeCell ref="C6:D6"/>
    <mergeCell ref="E6:F6"/>
  </mergeCells>
  <pageMargins left="0.23622047244094491" right="0.23622047244094491" top="0.74803149606299213" bottom="0.74803149606299213" header="0.31496062992125984" footer="0.31496062992125984"/>
  <pageSetup paperSize="9" scale="9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6"/>
  <sheetViews>
    <sheetView showGridLines="0" zoomScaleNormal="100" workbookViewId="0">
      <selection activeCell="I1" sqref="I1"/>
    </sheetView>
  </sheetViews>
  <sheetFormatPr baseColWidth="10" defaultRowHeight="13.2" x14ac:dyDescent="0.25"/>
  <cols>
    <col min="1" max="1" width="14.21875" customWidth="1"/>
    <col min="3" max="3" width="15.5546875" customWidth="1"/>
    <col min="5" max="5" width="12" bestFit="1" customWidth="1"/>
    <col min="6" max="6" width="7.21875" customWidth="1"/>
    <col min="7" max="7" width="12" bestFit="1" customWidth="1"/>
    <col min="8" max="8" width="15.77734375" customWidth="1"/>
  </cols>
  <sheetData>
    <row r="1" spans="1:12" ht="14.4" x14ac:dyDescent="0.25">
      <c r="A1" s="148" t="s">
        <v>326</v>
      </c>
      <c r="B1" s="150"/>
      <c r="C1" s="150"/>
      <c r="D1" s="150"/>
      <c r="E1" s="150"/>
      <c r="F1" s="367" t="s">
        <v>237</v>
      </c>
      <c r="G1" s="367"/>
      <c r="H1" s="367"/>
    </row>
    <row r="2" spans="1:12" ht="63" customHeight="1" x14ac:dyDescent="0.25">
      <c r="A2" s="384" t="s">
        <v>327</v>
      </c>
      <c r="B2" s="384"/>
      <c r="C2" s="384"/>
      <c r="D2" s="384"/>
      <c r="E2" s="384"/>
      <c r="F2" s="384"/>
      <c r="G2" s="384"/>
      <c r="H2" s="384"/>
      <c r="I2" s="149"/>
      <c r="J2" s="149"/>
      <c r="K2" s="149"/>
      <c r="L2" s="149"/>
    </row>
    <row r="5" spans="1:12" ht="13.8" x14ac:dyDescent="0.25">
      <c r="A5" s="388" t="s">
        <v>18</v>
      </c>
      <c r="B5" s="388"/>
      <c r="C5" s="382">
        <v>44682</v>
      </c>
      <c r="D5" s="382"/>
      <c r="E5" s="18"/>
    </row>
    <row r="6" spans="1:12" ht="13.8" x14ac:dyDescent="0.25">
      <c r="A6" s="388" t="s">
        <v>17</v>
      </c>
      <c r="B6" s="388"/>
      <c r="C6" s="162" t="s">
        <v>25</v>
      </c>
      <c r="D6" s="162"/>
      <c r="E6" s="162"/>
    </row>
    <row r="7" spans="1:12" ht="13.8" x14ac:dyDescent="0.25">
      <c r="A7" s="33"/>
      <c r="B7" s="33"/>
      <c r="C7" s="143"/>
      <c r="D7" s="143"/>
      <c r="E7" s="143"/>
    </row>
    <row r="8" spans="1:12" ht="13.8" x14ac:dyDescent="0.25">
      <c r="A8" s="33"/>
      <c r="B8" s="33"/>
      <c r="C8" s="143"/>
      <c r="D8" s="143"/>
      <c r="E8" s="143"/>
    </row>
    <row r="9" spans="1:12" ht="13.8" x14ac:dyDescent="0.25">
      <c r="A9" s="33" t="s">
        <v>348</v>
      </c>
      <c r="B9" s="33"/>
      <c r="C9" s="161">
        <v>1645.58</v>
      </c>
      <c r="D9" s="29"/>
      <c r="E9" s="29"/>
    </row>
    <row r="10" spans="1:12" ht="12" customHeight="1" x14ac:dyDescent="0.25">
      <c r="A10" s="33"/>
      <c r="B10" s="33"/>
    </row>
    <row r="11" spans="1:12" ht="38.549999999999997" customHeight="1" x14ac:dyDescent="0.25">
      <c r="A11" s="73" t="s">
        <v>90</v>
      </c>
      <c r="B11" s="389" t="s">
        <v>36</v>
      </c>
      <c r="C11" s="389"/>
      <c r="D11" s="389" t="s">
        <v>91</v>
      </c>
      <c r="E11" s="389"/>
      <c r="F11" s="390" t="s">
        <v>92</v>
      </c>
      <c r="G11" s="390"/>
      <c r="H11" s="390"/>
    </row>
    <row r="12" spans="1:12" ht="38.549999999999997" customHeight="1" x14ac:dyDescent="0.25">
      <c r="A12" s="73" t="s">
        <v>31</v>
      </c>
      <c r="B12" s="168" t="s">
        <v>93</v>
      </c>
      <c r="C12" s="319">
        <f>C9*65%</f>
        <v>1069.627</v>
      </c>
      <c r="D12" s="168" t="s">
        <v>94</v>
      </c>
      <c r="E12" s="319">
        <f>C9*80%</f>
        <v>1316.4639999999999</v>
      </c>
      <c r="F12" s="385" t="s">
        <v>95</v>
      </c>
      <c r="G12" s="386">
        <f>C9</f>
        <v>1645.58</v>
      </c>
      <c r="H12" s="385" t="s">
        <v>96</v>
      </c>
    </row>
    <row r="13" spans="1:12" ht="63.75" customHeight="1" x14ac:dyDescent="0.25">
      <c r="A13" s="73" t="s">
        <v>30</v>
      </c>
      <c r="B13" s="168" t="s">
        <v>97</v>
      </c>
      <c r="C13" s="319">
        <f>C9*55%</f>
        <v>905.06900000000007</v>
      </c>
      <c r="D13" s="168" t="s">
        <v>98</v>
      </c>
      <c r="E13" s="319">
        <f>C9*70%</f>
        <v>1151.9059999999999</v>
      </c>
      <c r="F13" s="385"/>
      <c r="G13" s="387"/>
      <c r="H13" s="385"/>
    </row>
    <row r="15" spans="1:12" ht="17.399999999999999" x14ac:dyDescent="0.25">
      <c r="A15" s="59"/>
      <c r="C15" s="38"/>
    </row>
    <row r="16" spans="1:12" ht="14.4" x14ac:dyDescent="0.3">
      <c r="G16" s="145" t="s">
        <v>322</v>
      </c>
      <c r="H16" s="29" t="s">
        <v>347</v>
      </c>
    </row>
  </sheetData>
  <sheetProtection algorithmName="SHA-512" hashValue="Cv3LIJt5cPSAhKVuwrHMkrasr7ansY+NexG0EDXL3i5ChQJpoInLP4n6lZQkd0lz1gsaDxBa4/ZAAmYIGfUOIg==" saltValue="BQuNyZu68XD4WaRet5dReQ==" spinCount="100000" sheet="1" objects="1" scenarios="1"/>
  <mergeCells count="11">
    <mergeCell ref="F1:H1"/>
    <mergeCell ref="A2:H2"/>
    <mergeCell ref="F12:F13"/>
    <mergeCell ref="G12:G13"/>
    <mergeCell ref="H12:H13"/>
    <mergeCell ref="A5:B5"/>
    <mergeCell ref="A6:B6"/>
    <mergeCell ref="C5:D5"/>
    <mergeCell ref="B11:C11"/>
    <mergeCell ref="D11:E11"/>
    <mergeCell ref="F11:H11"/>
  </mergeCells>
  <pageMargins left="0.23622047244094491" right="0.23622047244094491"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2EA38-AD10-4717-9263-B5DACF852111}">
  <dimension ref="A1:H16"/>
  <sheetViews>
    <sheetView showGridLines="0" zoomScaleNormal="100" workbookViewId="0">
      <selection activeCell="A9" sqref="A9"/>
    </sheetView>
  </sheetViews>
  <sheetFormatPr baseColWidth="10" defaultRowHeight="13.2" x14ac:dyDescent="0.25"/>
  <cols>
    <col min="2" max="2" width="8.77734375" bestFit="1" customWidth="1"/>
    <col min="3" max="3" width="17" customWidth="1"/>
    <col min="5" max="5" width="14.44140625" customWidth="1"/>
    <col min="7" max="7" width="12" bestFit="1" customWidth="1"/>
    <col min="8" max="8" width="28.21875" customWidth="1"/>
  </cols>
  <sheetData>
    <row r="1" spans="1:8" ht="14.4" x14ac:dyDescent="0.25">
      <c r="A1" s="148" t="s">
        <v>326</v>
      </c>
      <c r="B1" s="150"/>
      <c r="C1" s="150"/>
      <c r="D1" s="150"/>
      <c r="E1" s="150"/>
      <c r="F1" s="367" t="s">
        <v>237</v>
      </c>
      <c r="G1" s="367"/>
      <c r="H1" s="367"/>
    </row>
    <row r="2" spans="1:8" ht="33.6" x14ac:dyDescent="0.25">
      <c r="A2" s="384" t="s">
        <v>328</v>
      </c>
      <c r="B2" s="384"/>
      <c r="C2" s="384"/>
      <c r="D2" s="384"/>
      <c r="E2" s="384"/>
      <c r="F2" s="384"/>
      <c r="G2" s="384"/>
      <c r="H2" s="384"/>
    </row>
    <row r="5" spans="1:8" ht="13.8" x14ac:dyDescent="0.25">
      <c r="A5" s="388" t="s">
        <v>18</v>
      </c>
      <c r="B5" s="388"/>
      <c r="C5" s="382">
        <v>44682</v>
      </c>
      <c r="D5" s="382"/>
      <c r="E5" s="18"/>
    </row>
    <row r="6" spans="1:8" ht="13.8" x14ac:dyDescent="0.25">
      <c r="A6" s="388" t="s">
        <v>17</v>
      </c>
      <c r="B6" s="388"/>
      <c r="C6" s="312" t="s">
        <v>25</v>
      </c>
      <c r="D6" s="312"/>
      <c r="E6" s="312"/>
    </row>
    <row r="7" spans="1:8" ht="13.8" x14ac:dyDescent="0.25">
      <c r="A7" s="314"/>
      <c r="B7" s="314"/>
      <c r="C7" s="314"/>
      <c r="D7" s="314"/>
      <c r="E7" s="314"/>
    </row>
    <row r="8" spans="1:8" ht="13.8" x14ac:dyDescent="0.25">
      <c r="A8" s="314"/>
      <c r="B8" s="314"/>
      <c r="C8" s="314"/>
      <c r="D8" s="314"/>
      <c r="E8" s="314"/>
    </row>
    <row r="9" spans="1:8" ht="13.8" x14ac:dyDescent="0.25">
      <c r="A9" s="326" t="s">
        <v>348</v>
      </c>
      <c r="B9" s="314"/>
      <c r="C9" s="161">
        <v>1645.58</v>
      </c>
      <c r="D9" s="29"/>
      <c r="E9" s="29"/>
    </row>
    <row r="10" spans="1:8" ht="13.8" x14ac:dyDescent="0.25">
      <c r="A10" s="314"/>
      <c r="B10" s="314"/>
    </row>
    <row r="11" spans="1:8" ht="24" x14ac:dyDescent="0.25">
      <c r="A11" s="73" t="s">
        <v>90</v>
      </c>
      <c r="B11" s="389" t="s">
        <v>36</v>
      </c>
      <c r="C11" s="389"/>
      <c r="D11" s="389" t="s">
        <v>91</v>
      </c>
      <c r="E11" s="389"/>
      <c r="F11" s="390" t="s">
        <v>92</v>
      </c>
      <c r="G11" s="390"/>
      <c r="H11" s="390"/>
    </row>
    <row r="12" spans="1:8" ht="43.5" customHeight="1" x14ac:dyDescent="0.25">
      <c r="A12" s="73" t="s">
        <v>31</v>
      </c>
      <c r="B12" s="313" t="s">
        <v>93</v>
      </c>
      <c r="C12" s="319">
        <f>C9*65%</f>
        <v>1069.627</v>
      </c>
      <c r="D12" s="313" t="s">
        <v>94</v>
      </c>
      <c r="E12" s="319">
        <f>C9*80%</f>
        <v>1316.4639999999999</v>
      </c>
      <c r="F12" s="385" t="s">
        <v>95</v>
      </c>
      <c r="G12" s="386">
        <f>C9</f>
        <v>1645.58</v>
      </c>
      <c r="H12" s="385" t="s">
        <v>96</v>
      </c>
    </row>
    <row r="13" spans="1:8" ht="35.25" customHeight="1" x14ac:dyDescent="0.25">
      <c r="A13" s="73" t="s">
        <v>30</v>
      </c>
      <c r="B13" s="313" t="s">
        <v>97</v>
      </c>
      <c r="C13" s="319">
        <f>C9*55%</f>
        <v>905.06900000000007</v>
      </c>
      <c r="D13" s="313" t="s">
        <v>98</v>
      </c>
      <c r="E13" s="319">
        <f>C9*70%</f>
        <v>1151.9059999999999</v>
      </c>
      <c r="F13" s="385"/>
      <c r="G13" s="387"/>
      <c r="H13" s="385"/>
    </row>
    <row r="15" spans="1:8" ht="17.399999999999999" x14ac:dyDescent="0.25">
      <c r="A15" s="59"/>
      <c r="C15" s="38"/>
    </row>
    <row r="16" spans="1:8" ht="14.4" x14ac:dyDescent="0.3">
      <c r="G16" s="145" t="s">
        <v>321</v>
      </c>
      <c r="H16" s="29" t="s">
        <v>347</v>
      </c>
    </row>
  </sheetData>
  <sheetProtection algorithmName="SHA-512" hashValue="kTi5HAWDkPhrfLj7InVUnSh9zF1i5OgkG0sr4n9FKJYfJvsNIp77NwbEo5T8ME8cnGoQ1Zst6vqAlrX3MZGE1A==" saltValue="qYyfAlX5iNKhGL4eH628nA==" spinCount="100000" sheet="1" objects="1" scenarios="1"/>
  <mergeCells count="11">
    <mergeCell ref="F12:F13"/>
    <mergeCell ref="G12:G13"/>
    <mergeCell ref="H12:H13"/>
    <mergeCell ref="F1:H1"/>
    <mergeCell ref="A2:H2"/>
    <mergeCell ref="A5:B5"/>
    <mergeCell ref="C5:D5"/>
    <mergeCell ref="A6:B6"/>
    <mergeCell ref="B11:C11"/>
    <mergeCell ref="D11:E11"/>
    <mergeCell ref="F11:H11"/>
  </mergeCells>
  <pageMargins left="0.7" right="0.7" top="0.75" bottom="0.75" header="0.3" footer="0.3"/>
  <pageSetup paperSize="9" scale="7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34"/>
  <sheetViews>
    <sheetView showGridLines="0" zoomScale="80" zoomScaleNormal="80" zoomScalePageLayoutView="85" workbookViewId="0">
      <selection activeCell="N2" sqref="N2"/>
    </sheetView>
  </sheetViews>
  <sheetFormatPr baseColWidth="10" defaultRowHeight="13.2" x14ac:dyDescent="0.25"/>
  <cols>
    <col min="1" max="1" width="9" customWidth="1"/>
    <col min="2" max="2" width="13.77734375" customWidth="1"/>
    <col min="3" max="3" width="1.77734375" customWidth="1"/>
    <col min="4" max="7" width="14.5546875" customWidth="1"/>
    <col min="8" max="8" width="18.21875" customWidth="1"/>
  </cols>
  <sheetData>
    <row r="1" spans="1:13" ht="14.4" x14ac:dyDescent="0.25">
      <c r="A1" s="148" t="s">
        <v>326</v>
      </c>
      <c r="B1" s="150"/>
      <c r="C1" s="150"/>
      <c r="D1" s="150"/>
      <c r="E1" s="150"/>
      <c r="F1" s="150"/>
      <c r="G1" s="367" t="s">
        <v>237</v>
      </c>
      <c r="H1" s="367"/>
      <c r="I1" s="367"/>
    </row>
    <row r="2" spans="1:13" ht="60" customHeight="1" x14ac:dyDescent="0.25">
      <c r="A2" s="391" t="s">
        <v>201</v>
      </c>
      <c r="B2" s="391"/>
      <c r="C2" s="391"/>
      <c r="D2" s="391"/>
      <c r="E2" s="391"/>
      <c r="F2" s="391"/>
      <c r="G2" s="391"/>
      <c r="H2" s="391"/>
      <c r="I2" s="391"/>
      <c r="J2" s="151"/>
      <c r="K2" s="151"/>
      <c r="L2" s="151"/>
      <c r="M2" s="151"/>
    </row>
    <row r="3" spans="1:13" ht="19.5" customHeight="1" x14ac:dyDescent="0.25">
      <c r="A3" s="388" t="s">
        <v>18</v>
      </c>
      <c r="B3" s="388"/>
      <c r="C3" s="324"/>
      <c r="D3" s="317">
        <v>44682</v>
      </c>
    </row>
    <row r="4" spans="1:13" s="18" customFormat="1" ht="14.25" customHeight="1" x14ac:dyDescent="0.25">
      <c r="A4" s="388" t="s">
        <v>17</v>
      </c>
      <c r="B4" s="388"/>
      <c r="C4" s="324"/>
      <c r="D4" s="159" t="s">
        <v>25</v>
      </c>
      <c r="E4" s="159"/>
      <c r="F4" s="19"/>
    </row>
    <row r="5" spans="1:13" s="18" customFormat="1" ht="45.45" customHeight="1" x14ac:dyDescent="0.25">
      <c r="A5" s="326">
        <v>1234</v>
      </c>
      <c r="B5" s="327"/>
      <c r="C5" s="327"/>
      <c r="D5" s="328">
        <v>1645.58</v>
      </c>
      <c r="E5" s="329"/>
      <c r="F5" s="72"/>
    </row>
    <row r="6" spans="1:13" ht="45.45" customHeight="1" x14ac:dyDescent="0.25">
      <c r="A6" s="29" t="s">
        <v>332</v>
      </c>
      <c r="D6">
        <v>19746.96</v>
      </c>
      <c r="E6" s="29"/>
    </row>
    <row r="7" spans="1:13" s="4" customFormat="1" ht="45.45" customHeight="1" x14ac:dyDescent="0.25">
      <c r="A7" s="2"/>
      <c r="B7" s="14"/>
      <c r="C7" s="14"/>
      <c r="D7" s="14"/>
      <c r="E7" s="14"/>
      <c r="F7" s="14"/>
    </row>
    <row r="8" spans="1:13" s="6" customFormat="1" ht="20.100000000000001" hidden="1" customHeight="1" x14ac:dyDescent="0.25">
      <c r="A8" s="5"/>
      <c r="B8" s="16"/>
      <c r="C8" s="332"/>
      <c r="D8" s="15" t="s">
        <v>4</v>
      </c>
      <c r="E8" s="17"/>
      <c r="F8" s="15" t="s">
        <v>3</v>
      </c>
    </row>
    <row r="9" spans="1:13" s="6" customFormat="1" ht="20.100000000000001" hidden="1" customHeight="1" x14ac:dyDescent="0.25">
      <c r="A9" s="5"/>
      <c r="B9" s="3"/>
      <c r="C9" s="3"/>
      <c r="D9" s="1">
        <v>0.55000000000000004</v>
      </c>
      <c r="E9" s="1"/>
      <c r="F9" s="1">
        <v>0.7</v>
      </c>
    </row>
    <row r="10" spans="1:13" s="14" customFormat="1" ht="22.5" hidden="1" customHeight="1" x14ac:dyDescent="0.25">
      <c r="A10" s="8" t="s">
        <v>5</v>
      </c>
      <c r="B10" s="9"/>
      <c r="C10" s="9"/>
      <c r="D10" s="7" t="e">
        <f>SUM(#REF!*D9)</f>
        <v>#REF!</v>
      </c>
      <c r="E10" s="7"/>
      <c r="F10" s="7" t="e">
        <f>SUM(#REF!*F9)</f>
        <v>#REF!</v>
      </c>
      <c r="H10" s="14" t="s">
        <v>171</v>
      </c>
    </row>
    <row r="11" spans="1:13" s="14" customFormat="1" ht="20.100000000000001" hidden="1" customHeight="1" x14ac:dyDescent="0.25">
      <c r="A11" s="13" t="s">
        <v>6</v>
      </c>
      <c r="B11" s="11"/>
      <c r="C11" s="11"/>
      <c r="D11" s="12"/>
      <c r="E11" s="12"/>
      <c r="F11" s="12"/>
    </row>
    <row r="12" spans="1:13" s="14" customFormat="1" ht="20.100000000000001" hidden="1" customHeight="1" x14ac:dyDescent="0.25">
      <c r="A12" s="13" t="s">
        <v>6</v>
      </c>
      <c r="B12" s="11"/>
      <c r="C12" s="11"/>
      <c r="D12" s="12"/>
      <c r="E12" s="12"/>
      <c r="F12" s="12"/>
    </row>
    <row r="13" spans="1:13" s="10" customFormat="1" ht="20.100000000000001" hidden="1" customHeight="1" x14ac:dyDescent="0.25">
      <c r="A13" s="14"/>
      <c r="B13" s="14"/>
      <c r="C13" s="14"/>
      <c r="D13" s="14"/>
      <c r="E13" s="14"/>
      <c r="F13" s="14"/>
    </row>
    <row r="14" spans="1:13" s="10" customFormat="1" ht="30" customHeight="1" x14ac:dyDescent="0.25">
      <c r="A14" s="395" t="s">
        <v>1</v>
      </c>
      <c r="B14" s="401" t="s">
        <v>12</v>
      </c>
      <c r="C14" s="402"/>
      <c r="D14" s="392" t="s">
        <v>23</v>
      </c>
      <c r="E14" s="393"/>
      <c r="F14" s="393"/>
      <c r="G14" s="393"/>
      <c r="H14" s="398"/>
    </row>
    <row r="15" spans="1:13" s="14" customFormat="1" ht="36.75" customHeight="1" x14ac:dyDescent="0.25">
      <c r="A15" s="396"/>
      <c r="B15" s="403"/>
      <c r="C15" s="404"/>
      <c r="D15" s="392" t="s">
        <v>246</v>
      </c>
      <c r="E15" s="393"/>
      <c r="F15" s="392" t="s">
        <v>45</v>
      </c>
      <c r="G15" s="393"/>
      <c r="H15" s="231" t="s">
        <v>243</v>
      </c>
    </row>
    <row r="16" spans="1:13" s="14" customFormat="1" ht="30" customHeight="1" x14ac:dyDescent="0.25">
      <c r="A16" s="397"/>
      <c r="B16" s="405"/>
      <c r="C16" s="406"/>
      <c r="D16" s="232" t="s">
        <v>244</v>
      </c>
      <c r="E16" s="232" t="s">
        <v>245</v>
      </c>
      <c r="F16" s="232" t="s">
        <v>244</v>
      </c>
      <c r="G16" s="232" t="s">
        <v>245</v>
      </c>
      <c r="H16" s="232" t="s">
        <v>21</v>
      </c>
    </row>
    <row r="17" spans="1:8" s="14" customFormat="1" ht="30" customHeight="1" x14ac:dyDescent="0.25">
      <c r="A17" s="232">
        <v>1</v>
      </c>
      <c r="B17" s="333">
        <v>19646</v>
      </c>
      <c r="C17" s="335" t="s">
        <v>334</v>
      </c>
      <c r="D17" s="319">
        <f>D6*55%/12</f>
        <v>905.06899999999996</v>
      </c>
      <c r="E17" s="319">
        <f>D6*65%/12</f>
        <v>1069.627</v>
      </c>
      <c r="F17" s="319">
        <f>D6*70%/12</f>
        <v>1151.9059999999999</v>
      </c>
      <c r="G17" s="319">
        <f>D6*80%/12</f>
        <v>1316.4639999999999</v>
      </c>
      <c r="H17" s="319">
        <f>IF(B17*85%/12&gt;=D5,B17*85%/12,D5)</f>
        <v>1645.58</v>
      </c>
    </row>
    <row r="18" spans="1:8" s="14" customFormat="1" ht="30" customHeight="1" x14ac:dyDescent="0.25">
      <c r="A18" s="232">
        <v>2</v>
      </c>
      <c r="B18" s="333">
        <v>20921</v>
      </c>
      <c r="C18" s="334"/>
      <c r="D18" s="319">
        <f t="shared" ref="D18:D23" si="0">B18*55%/12</f>
        <v>958.87916666666672</v>
      </c>
      <c r="E18" s="319">
        <f>B18*65%/12</f>
        <v>1133.2208333333333</v>
      </c>
      <c r="F18" s="319">
        <f t="shared" ref="F18:F23" si="1">B18*70%/12</f>
        <v>1220.3916666666667</v>
      </c>
      <c r="G18" s="319">
        <f t="shared" ref="G18:G23" si="2">B18*80%/12</f>
        <v>1394.7333333333333</v>
      </c>
      <c r="H18" s="319">
        <f>IF(B18*85%/12&gt;=D5,B18*85%/12,D5)</f>
        <v>1645.58</v>
      </c>
    </row>
    <row r="19" spans="1:8" s="14" customFormat="1" ht="30" customHeight="1" x14ac:dyDescent="0.25">
      <c r="A19" s="232">
        <v>3</v>
      </c>
      <c r="B19" s="333">
        <v>22653</v>
      </c>
      <c r="C19" s="334"/>
      <c r="D19" s="319">
        <f t="shared" si="0"/>
        <v>1038.2625</v>
      </c>
      <c r="E19" s="319">
        <f t="shared" ref="E19:E23" si="3">B19*65%/12</f>
        <v>1227.0375000000001</v>
      </c>
      <c r="F19" s="319">
        <f t="shared" si="1"/>
        <v>1321.425</v>
      </c>
      <c r="G19" s="319">
        <f t="shared" si="2"/>
        <v>1510.2</v>
      </c>
      <c r="H19" s="319">
        <f>IF(B19*85%/12&gt;=D5,B19*85%/12,D5)</f>
        <v>1645.58</v>
      </c>
    </row>
    <row r="20" spans="1:8" s="14" customFormat="1" ht="30" customHeight="1" x14ac:dyDescent="0.25">
      <c r="A20" s="232">
        <v>4</v>
      </c>
      <c r="B20" s="333">
        <v>25306</v>
      </c>
      <c r="C20" s="334"/>
      <c r="D20" s="319">
        <f t="shared" si="0"/>
        <v>1159.8583333333333</v>
      </c>
      <c r="E20" s="319">
        <f t="shared" si="3"/>
        <v>1370.7416666666668</v>
      </c>
      <c r="F20" s="319">
        <f t="shared" si="1"/>
        <v>1476.1833333333332</v>
      </c>
      <c r="G20" s="319">
        <f t="shared" si="2"/>
        <v>1687.0666666666668</v>
      </c>
      <c r="H20" s="319">
        <f>IF(B20*85%/12&gt;=D5,B20*85%/12,D5)</f>
        <v>1792.5083333333332</v>
      </c>
    </row>
    <row r="21" spans="1:8" s="14" customFormat="1" ht="30" customHeight="1" x14ac:dyDescent="0.25">
      <c r="A21" s="232">
        <v>5</v>
      </c>
      <c r="B21" s="333">
        <v>29849</v>
      </c>
      <c r="C21" s="334"/>
      <c r="D21" s="319">
        <f t="shared" si="0"/>
        <v>1368.0791666666667</v>
      </c>
      <c r="E21" s="319">
        <f t="shared" si="3"/>
        <v>1616.8208333333334</v>
      </c>
      <c r="F21" s="319">
        <f t="shared" si="1"/>
        <v>1741.1916666666666</v>
      </c>
      <c r="G21" s="319">
        <f t="shared" si="2"/>
        <v>1989.9333333333334</v>
      </c>
      <c r="H21" s="319">
        <f>IF(B21*85%/12&gt;=D5,B21*85%/12,D5)</f>
        <v>2114.3041666666663</v>
      </c>
    </row>
    <row r="22" spans="1:8" s="14" customFormat="1" ht="30" customHeight="1" x14ac:dyDescent="0.25">
      <c r="A22" s="232" t="s">
        <v>143</v>
      </c>
      <c r="B22" s="333">
        <v>34390</v>
      </c>
      <c r="C22" s="334"/>
      <c r="D22" s="319">
        <f t="shared" si="0"/>
        <v>1576.2083333333333</v>
      </c>
      <c r="E22" s="319">
        <f t="shared" si="3"/>
        <v>1862.7916666666667</v>
      </c>
      <c r="F22" s="319">
        <f t="shared" si="1"/>
        <v>2006.0833333333333</v>
      </c>
      <c r="G22" s="319">
        <f t="shared" si="2"/>
        <v>2292.6666666666665</v>
      </c>
      <c r="H22" s="319">
        <f>IF(B22*85%/12&gt;=D5,B22*85%/12,D5)</f>
        <v>2435.9583333333335</v>
      </c>
    </row>
    <row r="23" spans="1:8" s="14" customFormat="1" ht="30" customHeight="1" x14ac:dyDescent="0.25">
      <c r="A23" s="232">
        <v>6</v>
      </c>
      <c r="B23" s="333">
        <v>38930</v>
      </c>
      <c r="C23" s="334"/>
      <c r="D23" s="319">
        <f t="shared" si="0"/>
        <v>1784.2916666666667</v>
      </c>
      <c r="E23" s="319">
        <f t="shared" si="3"/>
        <v>2108.7083333333335</v>
      </c>
      <c r="F23" s="319">
        <f t="shared" si="1"/>
        <v>2270.9166666666665</v>
      </c>
      <c r="G23" s="319">
        <f t="shared" si="2"/>
        <v>2595.3333333333335</v>
      </c>
      <c r="H23" s="319">
        <f>IF(B23*85%/12&gt;=D5,B23*85%/12,D5)</f>
        <v>2757.5416666666665</v>
      </c>
    </row>
    <row r="24" spans="1:8" s="175" customFormat="1" ht="30" customHeight="1" x14ac:dyDescent="0.25">
      <c r="A24" s="399" t="s">
        <v>336</v>
      </c>
      <c r="B24" s="400"/>
      <c r="C24" s="400"/>
      <c r="D24" s="400"/>
      <c r="E24" s="400"/>
      <c r="F24" s="400"/>
      <c r="G24" s="400"/>
      <c r="H24" s="400"/>
    </row>
    <row r="25" spans="1:8" ht="27.6" customHeight="1" x14ac:dyDescent="0.25">
      <c r="A25" s="394"/>
      <c r="B25" s="394"/>
      <c r="C25" s="394"/>
      <c r="D25" s="394"/>
      <c r="E25" s="394"/>
      <c r="F25" s="394"/>
      <c r="G25" s="394"/>
      <c r="H25" s="394"/>
    </row>
    <row r="26" spans="1:8" ht="20.100000000000001" customHeight="1" x14ac:dyDescent="0.25">
      <c r="A26" s="40" t="s">
        <v>24</v>
      </c>
      <c r="B26" s="152"/>
      <c r="C26" s="152"/>
      <c r="D26" s="152"/>
      <c r="E26" s="152"/>
      <c r="F26" s="152"/>
      <c r="G26" s="152"/>
      <c r="H26" s="153"/>
    </row>
    <row r="27" spans="1:8" ht="16.05" customHeight="1" x14ac:dyDescent="0.25">
      <c r="A27" s="82" t="s">
        <v>32</v>
      </c>
      <c r="B27" s="154"/>
      <c r="C27" s="154"/>
      <c r="D27" s="154"/>
      <c r="E27" s="154" t="s">
        <v>41</v>
      </c>
      <c r="F27" s="154"/>
      <c r="G27" s="154"/>
      <c r="H27" s="155"/>
    </row>
    <row r="28" spans="1:8" ht="16.05" customHeight="1" x14ac:dyDescent="0.25">
      <c r="A28" s="82" t="s">
        <v>33</v>
      </c>
      <c r="B28" s="154"/>
      <c r="C28" s="154"/>
      <c r="D28" s="154"/>
      <c r="E28" s="154" t="s">
        <v>43</v>
      </c>
      <c r="F28" s="154"/>
      <c r="G28" s="154"/>
      <c r="H28" s="155"/>
    </row>
    <row r="29" spans="1:8" ht="16.05" customHeight="1" x14ac:dyDescent="0.25">
      <c r="A29" s="82" t="s">
        <v>34</v>
      </c>
      <c r="B29" s="154"/>
      <c r="C29" s="154"/>
      <c r="D29" s="154"/>
      <c r="E29" s="154" t="s">
        <v>42</v>
      </c>
      <c r="F29" s="154"/>
      <c r="G29" s="154"/>
      <c r="H29" s="155"/>
    </row>
    <row r="30" spans="1:8" ht="16.05" customHeight="1" x14ac:dyDescent="0.25">
      <c r="A30" s="82" t="s">
        <v>35</v>
      </c>
      <c r="B30" s="154"/>
      <c r="C30" s="154"/>
      <c r="D30" s="154"/>
      <c r="E30" s="154" t="s">
        <v>44</v>
      </c>
      <c r="F30" s="154"/>
      <c r="G30" s="154"/>
      <c r="H30" s="155"/>
    </row>
    <row r="31" spans="1:8" ht="16.05" customHeight="1" x14ac:dyDescent="0.25">
      <c r="A31" s="156" t="s">
        <v>40</v>
      </c>
      <c r="B31" s="157"/>
      <c r="C31" s="157"/>
      <c r="D31" s="157"/>
      <c r="E31" s="157" t="s">
        <v>202</v>
      </c>
      <c r="F31" s="157"/>
      <c r="G31" s="157"/>
      <c r="H31" s="158"/>
    </row>
    <row r="33" spans="1:9" ht="14.4" x14ac:dyDescent="0.3">
      <c r="A33" s="134"/>
    </row>
    <row r="34" spans="1:9" ht="14.4" x14ac:dyDescent="0.3">
      <c r="H34" s="145" t="s">
        <v>320</v>
      </c>
      <c r="I34" s="29" t="s">
        <v>354</v>
      </c>
    </row>
  </sheetData>
  <sheetProtection algorithmName="SHA-512" hashValue="I/kJolXH/z1hG8HsBLR7bXdwo0nVPMvAZ1u1MSwEa82XOYVb2G9ouYS8Kag13Z0pMtqt0DG9qZfPQTRBxzydvg==" saltValue="75Kn+ec6SoZRwDlyffGS7Q==" spinCount="100000" sheet="1" objects="1" scenarios="1"/>
  <mergeCells count="11">
    <mergeCell ref="A3:B3"/>
    <mergeCell ref="G1:I1"/>
    <mergeCell ref="A2:I2"/>
    <mergeCell ref="F15:G15"/>
    <mergeCell ref="A25:H25"/>
    <mergeCell ref="D15:E15"/>
    <mergeCell ref="A14:A16"/>
    <mergeCell ref="A4:B4"/>
    <mergeCell ref="D14:H14"/>
    <mergeCell ref="A24:H24"/>
    <mergeCell ref="B14:C16"/>
  </mergeCells>
  <pageMargins left="0.23622047244094491" right="0.23622047244094491" top="0.74803149606299213" bottom="0.74803149606299213" header="0.31496062992125984" footer="0.31496062992125984"/>
  <pageSetup paperSize="9" scale="8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M42"/>
  <sheetViews>
    <sheetView showGridLines="0" zoomScale="80" zoomScaleNormal="80" workbookViewId="0">
      <selection activeCell="A30" sqref="A30:F30"/>
    </sheetView>
  </sheetViews>
  <sheetFormatPr baseColWidth="10" defaultRowHeight="13.2" x14ac:dyDescent="0.25"/>
  <cols>
    <col min="1" max="1" width="34.44140625" bestFit="1" customWidth="1"/>
    <col min="2" max="2" width="14.44140625" customWidth="1"/>
    <col min="3" max="3" width="3.21875" customWidth="1"/>
    <col min="4" max="4" width="17" customWidth="1"/>
    <col min="5" max="5" width="17.5546875" customWidth="1"/>
    <col min="6" max="6" width="16.5546875" customWidth="1"/>
    <col min="9" max="9" width="23.44140625" style="120" bestFit="1" customWidth="1"/>
  </cols>
  <sheetData>
    <row r="1" spans="1:13" ht="14.4" x14ac:dyDescent="0.25">
      <c r="A1" s="148" t="s">
        <v>326</v>
      </c>
      <c r="B1" s="150"/>
      <c r="C1" s="150"/>
      <c r="D1" s="150"/>
      <c r="E1" s="367" t="s">
        <v>237</v>
      </c>
      <c r="F1" s="367"/>
      <c r="G1" s="367"/>
    </row>
    <row r="2" spans="1:13" ht="40.200000000000003" customHeight="1" x14ac:dyDescent="0.25">
      <c r="A2" s="391" t="s">
        <v>203</v>
      </c>
      <c r="B2" s="391"/>
      <c r="C2" s="391"/>
      <c r="D2" s="391"/>
      <c r="E2" s="391"/>
      <c r="F2" s="391"/>
      <c r="G2" s="391"/>
      <c r="H2" s="151"/>
      <c r="I2" s="151"/>
      <c r="J2" s="151"/>
      <c r="K2" s="151"/>
      <c r="L2" s="151"/>
      <c r="M2" s="151"/>
    </row>
    <row r="4" spans="1:13" s="18" customFormat="1" ht="13.8" x14ac:dyDescent="0.25">
      <c r="A4" s="109" t="s">
        <v>18</v>
      </c>
      <c r="B4" s="163">
        <v>44682</v>
      </c>
      <c r="C4" s="361"/>
      <c r="D4" s="110"/>
      <c r="F4" s="19"/>
      <c r="I4" s="121"/>
    </row>
    <row r="5" spans="1:13" s="18" customFormat="1" ht="13.8" x14ac:dyDescent="0.25">
      <c r="A5" s="109" t="s">
        <v>17</v>
      </c>
      <c r="B5" s="163" t="s">
        <v>25</v>
      </c>
      <c r="C5" s="361"/>
      <c r="D5" s="111"/>
      <c r="E5" s="111"/>
      <c r="F5" s="19"/>
      <c r="I5" s="121"/>
    </row>
    <row r="6" spans="1:13" s="18" customFormat="1" ht="13.8" x14ac:dyDescent="0.25">
      <c r="A6" s="109" t="s">
        <v>22</v>
      </c>
      <c r="B6" s="163" t="s">
        <v>214</v>
      </c>
      <c r="C6" s="361"/>
      <c r="D6" s="163"/>
      <c r="E6" s="111"/>
      <c r="F6" s="20"/>
      <c r="I6" s="121"/>
    </row>
    <row r="7" spans="1:13" s="18" customFormat="1" ht="20.100000000000001" customHeight="1" x14ac:dyDescent="0.25">
      <c r="A7" s="71"/>
      <c r="B7" s="111"/>
      <c r="C7" s="169"/>
      <c r="D7" s="111"/>
      <c r="E7" s="111"/>
      <c r="F7" s="72"/>
      <c r="I7" s="121"/>
    </row>
    <row r="8" spans="1:13" ht="13.8" x14ac:dyDescent="0.25">
      <c r="A8" s="326" t="s">
        <v>348</v>
      </c>
      <c r="B8" s="165">
        <v>1645.58</v>
      </c>
      <c r="C8" s="165"/>
    </row>
    <row r="9" spans="1:13" s="4" customFormat="1" ht="20.100000000000001" customHeight="1" x14ac:dyDescent="0.25">
      <c r="A9" s="2"/>
      <c r="B9" s="14"/>
      <c r="C9" s="14"/>
      <c r="D9" s="14"/>
      <c r="E9" s="14"/>
      <c r="F9" s="14"/>
      <c r="I9" s="122"/>
    </row>
    <row r="10" spans="1:13" s="6" customFormat="1" ht="20.100000000000001" hidden="1" customHeight="1" x14ac:dyDescent="0.25">
      <c r="A10" s="5"/>
      <c r="B10" s="16"/>
      <c r="C10" s="332"/>
      <c r="D10" s="15" t="s">
        <v>4</v>
      </c>
      <c r="E10" s="17"/>
      <c r="F10" s="15" t="s">
        <v>3</v>
      </c>
      <c r="I10" s="122"/>
    </row>
    <row r="11" spans="1:13" s="6" customFormat="1" ht="20.100000000000001" hidden="1" customHeight="1" x14ac:dyDescent="0.25">
      <c r="A11" s="5"/>
      <c r="B11" s="3"/>
      <c r="C11" s="3"/>
      <c r="D11" s="1">
        <v>0.55000000000000004</v>
      </c>
      <c r="E11" s="1"/>
      <c r="F11" s="1">
        <v>0.7</v>
      </c>
      <c r="I11" s="122"/>
    </row>
    <row r="12" spans="1:13" s="14" customFormat="1" ht="22.5" hidden="1" customHeight="1" x14ac:dyDescent="0.25">
      <c r="A12" s="8" t="s">
        <v>5</v>
      </c>
      <c r="B12" s="9"/>
      <c r="C12" s="9"/>
      <c r="D12" s="7" t="e">
        <f>SUM(#REF!*D11)</f>
        <v>#REF!</v>
      </c>
      <c r="E12" s="7"/>
      <c r="F12" s="7" t="e">
        <f>SUM(#REF!*F11)</f>
        <v>#REF!</v>
      </c>
      <c r="H12" s="14" t="s">
        <v>171</v>
      </c>
      <c r="I12" s="122"/>
    </row>
    <row r="13" spans="1:13" s="14" customFormat="1" ht="20.100000000000001" hidden="1" customHeight="1" x14ac:dyDescent="0.25">
      <c r="A13" s="13" t="s">
        <v>6</v>
      </c>
      <c r="B13" s="11"/>
      <c r="C13" s="11"/>
      <c r="D13" s="12"/>
      <c r="E13" s="12"/>
      <c r="F13" s="12"/>
      <c r="I13" s="122"/>
    </row>
    <row r="14" spans="1:13" s="14" customFormat="1" ht="20.100000000000001" hidden="1" customHeight="1" x14ac:dyDescent="0.25">
      <c r="A14" s="13" t="s">
        <v>6</v>
      </c>
      <c r="B14" s="11"/>
      <c r="C14" s="11"/>
      <c r="D14" s="12"/>
      <c r="E14" s="12"/>
      <c r="F14" s="12"/>
      <c r="I14" s="122"/>
    </row>
    <row r="15" spans="1:13" s="10" customFormat="1" ht="20.100000000000001" hidden="1" customHeight="1" x14ac:dyDescent="0.25">
      <c r="A15" s="14"/>
      <c r="B15" s="14"/>
      <c r="C15" s="14"/>
      <c r="D15" s="14"/>
      <c r="E15" s="14"/>
      <c r="F15" s="14"/>
      <c r="I15" s="122"/>
    </row>
    <row r="16" spans="1:13" s="10" customFormat="1" ht="34.5" customHeight="1" x14ac:dyDescent="0.25">
      <c r="A16" s="416" t="s">
        <v>1</v>
      </c>
      <c r="B16" s="418" t="s">
        <v>12</v>
      </c>
      <c r="C16" s="419"/>
      <c r="D16" s="417" t="s">
        <v>256</v>
      </c>
      <c r="E16" s="416"/>
      <c r="F16" s="416"/>
      <c r="I16" s="122"/>
    </row>
    <row r="17" spans="1:10" s="14" customFormat="1" ht="36.75" customHeight="1" x14ac:dyDescent="0.25">
      <c r="A17" s="416"/>
      <c r="B17" s="420"/>
      <c r="C17" s="421"/>
      <c r="D17" s="414" t="s">
        <v>161</v>
      </c>
      <c r="E17" s="415"/>
      <c r="F17" s="228" t="s">
        <v>243</v>
      </c>
      <c r="I17" s="122"/>
    </row>
    <row r="18" spans="1:10" s="14" customFormat="1" ht="31.5" customHeight="1" x14ac:dyDescent="0.25">
      <c r="A18" s="416"/>
      <c r="B18" s="422"/>
      <c r="C18" s="423"/>
      <c r="D18" s="283" t="s">
        <v>293</v>
      </c>
      <c r="E18" s="283" t="s">
        <v>292</v>
      </c>
      <c r="F18" s="228" t="s">
        <v>21</v>
      </c>
      <c r="G18" s="23"/>
      <c r="I18" s="122"/>
      <c r="J18" s="123"/>
    </row>
    <row r="19" spans="1:10" s="14" customFormat="1" ht="30" customHeight="1" x14ac:dyDescent="0.25">
      <c r="A19" s="228" t="s">
        <v>0</v>
      </c>
      <c r="B19" s="362">
        <v>19348</v>
      </c>
      <c r="C19" s="334" t="s">
        <v>349</v>
      </c>
      <c r="D19" s="233">
        <f>(B8*13/12)*70%</f>
        <v>1247.8981666666666</v>
      </c>
      <c r="E19" s="233">
        <f>(B8*13/12)*80%</f>
        <v>1426.1693333333335</v>
      </c>
      <c r="F19" s="233">
        <f t="shared" ref="F19:F29" si="0">IF(B19*85%/12&gt;=B$8*13/12,B19*85%/12,B$8*13/12)</f>
        <v>1782.7116666666668</v>
      </c>
      <c r="I19" s="122"/>
      <c r="J19" s="124"/>
    </row>
    <row r="20" spans="1:10" s="14" customFormat="1" ht="30" customHeight="1" x14ac:dyDescent="0.25">
      <c r="A20" s="228" t="s">
        <v>7</v>
      </c>
      <c r="B20" s="362">
        <v>19596</v>
      </c>
      <c r="C20" s="334" t="s">
        <v>349</v>
      </c>
      <c r="D20" s="233">
        <f>(B8*13/12)*70%</f>
        <v>1247.8981666666666</v>
      </c>
      <c r="E20" s="233">
        <f>(B8*13/12)*80%</f>
        <v>1426.1693333333335</v>
      </c>
      <c r="F20" s="233">
        <f t="shared" si="0"/>
        <v>1782.7116666666668</v>
      </c>
      <c r="I20" s="122"/>
    </row>
    <row r="21" spans="1:10" s="14" customFormat="1" ht="30" customHeight="1" x14ac:dyDescent="0.25">
      <c r="A21" s="228" t="s">
        <v>2</v>
      </c>
      <c r="B21" s="407">
        <v>19940</v>
      </c>
      <c r="C21" s="408"/>
      <c r="D21" s="233">
        <f>(B8*13/12)*70%</f>
        <v>1247.8981666666666</v>
      </c>
      <c r="E21" s="233">
        <f>(B8*13/12)*80%</f>
        <v>1426.1693333333335</v>
      </c>
      <c r="F21" s="233">
        <f t="shared" si="0"/>
        <v>1782.7116666666668</v>
      </c>
      <c r="I21" s="122"/>
    </row>
    <row r="22" spans="1:10" s="14" customFormat="1" ht="30" customHeight="1" x14ac:dyDescent="0.25">
      <c r="A22" s="228" t="s">
        <v>8</v>
      </c>
      <c r="B22" s="407">
        <v>21381</v>
      </c>
      <c r="C22" s="408"/>
      <c r="D22" s="233">
        <f>(B8*13/12)*70%</f>
        <v>1247.8981666666666</v>
      </c>
      <c r="E22" s="233">
        <f>(B8*13/12)*80%</f>
        <v>1426.1693333333335</v>
      </c>
      <c r="F22" s="233">
        <f t="shared" si="0"/>
        <v>1782.7116666666668</v>
      </c>
      <c r="I22" s="122"/>
    </row>
    <row r="23" spans="1:10" s="14" customFormat="1" ht="30" customHeight="1" x14ac:dyDescent="0.25">
      <c r="A23" s="228" t="s">
        <v>9</v>
      </c>
      <c r="B23" s="407">
        <v>22390</v>
      </c>
      <c r="C23" s="408"/>
      <c r="D23" s="233">
        <f>(B8*13/12)*70%</f>
        <v>1247.8981666666666</v>
      </c>
      <c r="E23" s="233">
        <f>(B8*13/12)*80%</f>
        <v>1426.1693333333335</v>
      </c>
      <c r="F23" s="233">
        <f t="shared" si="0"/>
        <v>1782.7116666666668</v>
      </c>
      <c r="I23" s="122"/>
    </row>
    <row r="24" spans="1:10" s="14" customFormat="1" ht="30" customHeight="1" x14ac:dyDescent="0.25">
      <c r="A24" s="228" t="s">
        <v>10</v>
      </c>
      <c r="B24" s="407">
        <v>24422</v>
      </c>
      <c r="C24" s="408"/>
      <c r="D24" s="233">
        <f>(B8*13/12)*70%</f>
        <v>1247.8981666666666</v>
      </c>
      <c r="E24" s="233">
        <f>(B8*13/12)*80%</f>
        <v>1426.1693333333335</v>
      </c>
      <c r="F24" s="233">
        <f t="shared" si="0"/>
        <v>1782.7116666666668</v>
      </c>
      <c r="I24" s="122"/>
    </row>
    <row r="25" spans="1:10" s="14" customFormat="1" ht="30" customHeight="1" x14ac:dyDescent="0.25">
      <c r="A25" s="228" t="s">
        <v>11</v>
      </c>
      <c r="B25" s="407">
        <v>27067</v>
      </c>
      <c r="C25" s="408"/>
      <c r="D25" s="233">
        <f>(B8*13/12)*70%</f>
        <v>1247.8981666666666</v>
      </c>
      <c r="E25" s="233">
        <f>(B8*13/12)*80%</f>
        <v>1426.1693333333335</v>
      </c>
      <c r="F25" s="233">
        <f t="shared" si="0"/>
        <v>1917.2458333333334</v>
      </c>
      <c r="I25" s="122"/>
    </row>
    <row r="26" spans="1:10" s="14" customFormat="1" ht="30" customHeight="1" x14ac:dyDescent="0.25">
      <c r="A26" s="228" t="s">
        <v>13</v>
      </c>
      <c r="B26" s="407">
        <v>29855</v>
      </c>
      <c r="C26" s="408"/>
      <c r="D26" s="233">
        <f>(B8*13/12)*70%</f>
        <v>1247.8981666666666</v>
      </c>
      <c r="E26" s="233">
        <f>(B8*13/12)*80%</f>
        <v>1426.1693333333335</v>
      </c>
      <c r="F26" s="233">
        <f t="shared" si="0"/>
        <v>2114.7291666666665</v>
      </c>
      <c r="I26" s="122"/>
    </row>
    <row r="27" spans="1:10" s="14" customFormat="1" ht="30" customHeight="1" x14ac:dyDescent="0.25">
      <c r="A27" s="228" t="s">
        <v>14</v>
      </c>
      <c r="B27" s="407">
        <v>36476</v>
      </c>
      <c r="C27" s="408"/>
      <c r="D27" s="233">
        <f>(B8*13/12)*70%</f>
        <v>1247.8981666666666</v>
      </c>
      <c r="E27" s="233">
        <f>(B8*13/12)*80%</f>
        <v>1426.1693333333335</v>
      </c>
      <c r="F27" s="233">
        <f t="shared" si="0"/>
        <v>2583.7166666666667</v>
      </c>
      <c r="I27" s="122"/>
    </row>
    <row r="28" spans="1:10" s="14" customFormat="1" ht="30" customHeight="1" x14ac:dyDescent="0.25">
      <c r="A28" s="228" t="s">
        <v>15</v>
      </c>
      <c r="B28" s="407">
        <v>44071</v>
      </c>
      <c r="C28" s="408"/>
      <c r="D28" s="233">
        <f>(B8*13/12)*70%</f>
        <v>1247.8981666666666</v>
      </c>
      <c r="E28" s="233">
        <f>(B8*13/12)*80%</f>
        <v>1426.1693333333335</v>
      </c>
      <c r="F28" s="233">
        <f t="shared" si="0"/>
        <v>3121.6958333333332</v>
      </c>
      <c r="I28" s="122"/>
    </row>
    <row r="29" spans="1:10" s="14" customFormat="1" ht="30" customHeight="1" x14ac:dyDescent="0.25">
      <c r="A29" s="228" t="s">
        <v>16</v>
      </c>
      <c r="B29" s="407">
        <v>52437</v>
      </c>
      <c r="C29" s="408"/>
      <c r="D29" s="233">
        <f>(B8*13/12)*70%</f>
        <v>1247.8981666666666</v>
      </c>
      <c r="E29" s="233">
        <f>(B8*13/12)*80%</f>
        <v>1426.1693333333335</v>
      </c>
      <c r="F29" s="233">
        <f t="shared" si="0"/>
        <v>3714.2874999999999</v>
      </c>
      <c r="I29" s="122"/>
    </row>
    <row r="30" spans="1:10" s="14" customFormat="1" ht="15.6" x14ac:dyDescent="0.25">
      <c r="A30" s="411" t="s">
        <v>257</v>
      </c>
      <c r="B30" s="411"/>
      <c r="C30" s="411"/>
      <c r="D30" s="411"/>
      <c r="E30" s="411"/>
      <c r="F30" s="411"/>
      <c r="G30" s="363"/>
      <c r="I30" s="122"/>
    </row>
    <row r="31" spans="1:10" ht="52.8" customHeight="1" x14ac:dyDescent="0.25">
      <c r="A31" s="424" t="s">
        <v>350</v>
      </c>
      <c r="B31" s="424"/>
      <c r="C31" s="424"/>
      <c r="D31" s="424"/>
      <c r="E31" s="424"/>
      <c r="F31" s="424"/>
      <c r="G31" s="424"/>
    </row>
    <row r="32" spans="1:10" ht="20.100000000000001" customHeight="1" x14ac:dyDescent="0.25">
      <c r="A32" s="40" t="s">
        <v>24</v>
      </c>
      <c r="B32" s="41"/>
      <c r="C32" s="41"/>
      <c r="D32" s="41"/>
      <c r="E32" s="41"/>
      <c r="F32" s="41"/>
      <c r="G32" s="42"/>
    </row>
    <row r="33" spans="1:9" x14ac:dyDescent="0.25">
      <c r="A33" s="116" t="s">
        <v>27</v>
      </c>
      <c r="B33" s="154"/>
      <c r="C33" s="154"/>
      <c r="D33" s="173" t="s">
        <v>19</v>
      </c>
      <c r="E33" s="173"/>
      <c r="F33" s="173"/>
      <c r="G33" s="44"/>
    </row>
    <row r="34" spans="1:9" x14ac:dyDescent="0.25">
      <c r="A34" s="116" t="s">
        <v>177</v>
      </c>
      <c r="B34" s="154"/>
      <c r="C34" s="154"/>
      <c r="D34" s="173" t="s">
        <v>20</v>
      </c>
      <c r="E34" s="173"/>
      <c r="F34" s="173"/>
      <c r="G34" s="44"/>
    </row>
    <row r="35" spans="1:9" ht="13.8" x14ac:dyDescent="0.25">
      <c r="A35" s="116" t="s">
        <v>26</v>
      </c>
      <c r="B35" s="154"/>
      <c r="C35" s="154"/>
      <c r="D35" s="173" t="s">
        <v>173</v>
      </c>
      <c r="E35" s="173"/>
      <c r="F35" s="173"/>
      <c r="G35" s="44"/>
    </row>
    <row r="36" spans="1:9" x14ac:dyDescent="0.25">
      <c r="A36" s="56"/>
      <c r="B36" s="43"/>
      <c r="C36" s="43"/>
      <c r="D36" s="43"/>
      <c r="E36" s="43"/>
      <c r="F36" s="43"/>
      <c r="G36" s="44"/>
    </row>
    <row r="37" spans="1:9" s="22" customFormat="1" x14ac:dyDescent="0.25">
      <c r="A37" s="75" t="s">
        <v>29</v>
      </c>
      <c r="B37" s="74"/>
      <c r="C37" s="74"/>
      <c r="D37" s="74"/>
      <c r="E37" s="74"/>
      <c r="F37" s="74"/>
      <c r="G37" s="44"/>
      <c r="I37" s="122"/>
    </row>
    <row r="38" spans="1:9" s="22" customFormat="1" ht="24" customHeight="1" x14ac:dyDescent="0.25">
      <c r="A38" s="409" t="s">
        <v>172</v>
      </c>
      <c r="B38" s="410"/>
      <c r="C38" s="410"/>
      <c r="D38" s="410"/>
      <c r="E38" s="410"/>
      <c r="F38" s="410"/>
      <c r="G38" s="44"/>
      <c r="I38" s="122"/>
    </row>
    <row r="39" spans="1:9" s="22" customFormat="1" ht="19.05" customHeight="1" x14ac:dyDescent="0.25">
      <c r="A39" s="412" t="s">
        <v>184</v>
      </c>
      <c r="B39" s="413"/>
      <c r="C39" s="413"/>
      <c r="D39" s="413"/>
      <c r="E39" s="413"/>
      <c r="F39" s="413"/>
      <c r="G39" s="47"/>
      <c r="I39" s="122"/>
    </row>
    <row r="40" spans="1:9" x14ac:dyDescent="0.25">
      <c r="F40" s="29"/>
    </row>
    <row r="42" spans="1:9" ht="14.4" x14ac:dyDescent="0.3">
      <c r="F42" s="145" t="s">
        <v>319</v>
      </c>
      <c r="G42" s="29" t="s">
        <v>347</v>
      </c>
    </row>
  </sheetData>
  <sheetProtection algorithmName="SHA-512" hashValue="gysT2Ws0s+Vuh6/AL3D8JyUeObEcQwgf4YwTWgO+MD3uEoBv+bl3s2hn2c2qd3ISBqmhf//NM5+BZ7vHn2LYJw==" saltValue="zBJQ0SlwvfgsX9ci3AD+1A==" spinCount="100000" sheet="1" objects="1" scenarios="1"/>
  <mergeCells count="19">
    <mergeCell ref="A39:F39"/>
    <mergeCell ref="D17:E17"/>
    <mergeCell ref="A16:A18"/>
    <mergeCell ref="D16:F16"/>
    <mergeCell ref="B21:C21"/>
    <mergeCell ref="B16:C18"/>
    <mergeCell ref="B22:C22"/>
    <mergeCell ref="B23:C23"/>
    <mergeCell ref="B24:C24"/>
    <mergeCell ref="B25:C25"/>
    <mergeCell ref="B26:C26"/>
    <mergeCell ref="B27:C27"/>
    <mergeCell ref="A31:G31"/>
    <mergeCell ref="B28:C28"/>
    <mergeCell ref="B29:C29"/>
    <mergeCell ref="E1:G1"/>
    <mergeCell ref="A2:G2"/>
    <mergeCell ref="A38:F38"/>
    <mergeCell ref="A30:F30"/>
  </mergeCells>
  <pageMargins left="0.23622047244094491" right="0.23622047244094491" top="0.74803149606299213" bottom="0.74803149606299213" header="0.31496062992125984" footer="0.31496062992125984"/>
  <pageSetup paperSize="9" scale="8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38"/>
  <sheetViews>
    <sheetView showGridLines="0" zoomScale="80" zoomScaleNormal="80" workbookViewId="0">
      <selection activeCell="S8" sqref="S8"/>
    </sheetView>
  </sheetViews>
  <sheetFormatPr baseColWidth="10" defaultRowHeight="13.2" x14ac:dyDescent="0.25"/>
  <cols>
    <col min="1" max="1" width="21.5546875" customWidth="1"/>
    <col min="2" max="3" width="12.44140625" customWidth="1"/>
    <col min="4" max="4" width="14.5546875" customWidth="1"/>
    <col min="5" max="5" width="17.21875" bestFit="1" customWidth="1"/>
    <col min="8" max="8" width="16.5546875" bestFit="1" customWidth="1"/>
    <col min="9" max="9" width="12.21875" customWidth="1"/>
  </cols>
  <sheetData>
    <row r="1" spans="1:11" ht="14.4" x14ac:dyDescent="0.25">
      <c r="A1" s="148" t="s">
        <v>326</v>
      </c>
      <c r="B1" s="150"/>
      <c r="C1" s="150"/>
      <c r="D1" s="150"/>
      <c r="E1" s="367" t="s">
        <v>237</v>
      </c>
      <c r="F1" s="367"/>
      <c r="G1" s="367"/>
      <c r="H1" s="148"/>
    </row>
    <row r="2" spans="1:11" ht="33.6" x14ac:dyDescent="0.25">
      <c r="A2" s="391" t="s">
        <v>204</v>
      </c>
      <c r="B2" s="391"/>
      <c r="C2" s="391"/>
      <c r="D2" s="391"/>
      <c r="E2" s="391"/>
      <c r="F2" s="391"/>
      <c r="G2" s="391"/>
      <c r="H2" s="151"/>
    </row>
    <row r="4" spans="1:11" ht="13.8" x14ac:dyDescent="0.25">
      <c r="A4" s="109" t="s">
        <v>18</v>
      </c>
      <c r="B4" s="316">
        <v>44682</v>
      </c>
      <c r="C4" s="110"/>
      <c r="D4" s="18"/>
      <c r="E4" s="31"/>
    </row>
    <row r="5" spans="1:11" ht="13.8" x14ac:dyDescent="0.25">
      <c r="A5" s="109" t="s">
        <v>17</v>
      </c>
      <c r="B5" s="251" t="s">
        <v>25</v>
      </c>
      <c r="C5" s="111"/>
      <c r="D5" s="111"/>
      <c r="E5" s="31"/>
    </row>
    <row r="6" spans="1:11" ht="13.8" x14ac:dyDescent="0.25">
      <c r="A6" s="109" t="s">
        <v>22</v>
      </c>
      <c r="B6" s="251" t="s">
        <v>260</v>
      </c>
      <c r="C6" s="111"/>
      <c r="D6" s="111"/>
      <c r="E6" s="32"/>
    </row>
    <row r="7" spans="1:11" x14ac:dyDescent="0.25">
      <c r="A7" s="2"/>
      <c r="B7" s="203"/>
      <c r="C7" s="14"/>
      <c r="D7" s="14"/>
      <c r="E7" s="14"/>
    </row>
    <row r="8" spans="1:11" ht="14.55" customHeight="1" x14ac:dyDescent="0.25">
      <c r="A8" s="326" t="s">
        <v>348</v>
      </c>
      <c r="B8" s="161">
        <v>1645.58</v>
      </c>
    </row>
    <row r="9" spans="1:11" ht="25.05" customHeight="1" x14ac:dyDescent="0.25">
      <c r="A9" s="14"/>
      <c r="B9" s="175"/>
      <c r="C9" s="14"/>
      <c r="D9" s="14"/>
      <c r="E9" s="14"/>
    </row>
    <row r="10" spans="1:11" ht="12.75" customHeight="1" x14ac:dyDescent="0.25">
      <c r="A10" s="425" t="s">
        <v>1</v>
      </c>
      <c r="B10" s="430" t="s">
        <v>216</v>
      </c>
      <c r="C10" s="418" t="s">
        <v>249</v>
      </c>
      <c r="D10" s="419"/>
      <c r="E10" s="425" t="s">
        <v>242</v>
      </c>
    </row>
    <row r="11" spans="1:11" ht="33" customHeight="1" x14ac:dyDescent="0.25">
      <c r="A11" s="426"/>
      <c r="B11" s="426"/>
      <c r="C11" s="422"/>
      <c r="D11" s="423"/>
      <c r="E11" s="427"/>
      <c r="I11" s="99"/>
    </row>
    <row r="12" spans="1:11" ht="30" customHeight="1" x14ac:dyDescent="0.25">
      <c r="A12" s="427"/>
      <c r="B12" s="427"/>
      <c r="C12" s="167" t="s">
        <v>248</v>
      </c>
      <c r="D12" s="228" t="s">
        <v>240</v>
      </c>
      <c r="E12" s="234" t="s">
        <v>21</v>
      </c>
      <c r="I12" s="99"/>
    </row>
    <row r="13" spans="1:11" ht="33.75" customHeight="1" x14ac:dyDescent="0.25">
      <c r="A13" s="228" t="s">
        <v>0</v>
      </c>
      <c r="B13" s="235">
        <v>20125</v>
      </c>
      <c r="C13" s="320">
        <f>B13*70%/12</f>
        <v>1173.9583333333333</v>
      </c>
      <c r="D13" s="320">
        <f>B13*80%/12</f>
        <v>1341.6666666666667</v>
      </c>
      <c r="E13" s="434" t="s">
        <v>187</v>
      </c>
      <c r="H13" s="122"/>
      <c r="I13" s="127"/>
      <c r="K13" s="97"/>
    </row>
    <row r="14" spans="1:11" ht="33.75" customHeight="1" x14ac:dyDescent="0.25">
      <c r="A14" s="228" t="s">
        <v>185</v>
      </c>
      <c r="B14" s="235">
        <v>20451</v>
      </c>
      <c r="C14" s="320">
        <f t="shared" ref="C14:C23" si="0">B14*70%/12</f>
        <v>1192.9749999999999</v>
      </c>
      <c r="D14" s="320">
        <f t="shared" ref="D14:D23" si="1">B14*80%/12</f>
        <v>1363.4</v>
      </c>
      <c r="E14" s="435"/>
      <c r="H14" s="99"/>
      <c r="I14" s="99"/>
    </row>
    <row r="15" spans="1:11" ht="33.75" customHeight="1" x14ac:dyDescent="0.25">
      <c r="A15" s="228" t="s">
        <v>186</v>
      </c>
      <c r="B15" s="235">
        <v>20883</v>
      </c>
      <c r="C15" s="320">
        <f t="shared" si="0"/>
        <v>1218.175</v>
      </c>
      <c r="D15" s="320">
        <f t="shared" si="1"/>
        <v>1392.2</v>
      </c>
      <c r="E15" s="435"/>
      <c r="H15" s="118"/>
      <c r="I15" s="112"/>
    </row>
    <row r="16" spans="1:11" ht="33.75" customHeight="1" x14ac:dyDescent="0.25">
      <c r="A16" s="228" t="s">
        <v>215</v>
      </c>
      <c r="B16" s="235">
        <v>21819</v>
      </c>
      <c r="C16" s="320">
        <f t="shared" si="0"/>
        <v>1272.7749999999999</v>
      </c>
      <c r="D16" s="320">
        <f t="shared" si="1"/>
        <v>1454.6000000000001</v>
      </c>
      <c r="E16" s="435"/>
      <c r="H16" s="99"/>
      <c r="I16" s="112"/>
    </row>
    <row r="17" spans="1:9" ht="33.75" customHeight="1" x14ac:dyDescent="0.25">
      <c r="A17" s="228" t="s">
        <v>9</v>
      </c>
      <c r="B17" s="235">
        <v>22851</v>
      </c>
      <c r="C17" s="320">
        <f t="shared" si="0"/>
        <v>1332.9749999999999</v>
      </c>
      <c r="D17" s="320">
        <f t="shared" si="1"/>
        <v>1523.3999999999999</v>
      </c>
      <c r="E17" s="435"/>
      <c r="H17" s="99"/>
      <c r="I17" s="112"/>
    </row>
    <row r="18" spans="1:9" ht="33.75" customHeight="1" x14ac:dyDescent="0.25">
      <c r="A18" s="228" t="s">
        <v>10</v>
      </c>
      <c r="B18" s="235">
        <v>24925</v>
      </c>
      <c r="C18" s="320">
        <f t="shared" si="0"/>
        <v>1453.9583333333333</v>
      </c>
      <c r="D18" s="320">
        <f t="shared" si="1"/>
        <v>1661.6666666666667</v>
      </c>
      <c r="E18" s="435"/>
      <c r="H18" s="112"/>
      <c r="I18" s="112"/>
    </row>
    <row r="19" spans="1:9" ht="33.75" customHeight="1" x14ac:dyDescent="0.25">
      <c r="A19" s="228" t="s">
        <v>11</v>
      </c>
      <c r="B19" s="235">
        <v>27622</v>
      </c>
      <c r="C19" s="320">
        <f t="shared" si="0"/>
        <v>1611.2833333333331</v>
      </c>
      <c r="D19" s="320">
        <f t="shared" si="1"/>
        <v>1841.4666666666669</v>
      </c>
      <c r="E19" s="435"/>
      <c r="H19" s="112"/>
      <c r="I19" s="112"/>
    </row>
    <row r="20" spans="1:9" ht="33.75" customHeight="1" x14ac:dyDescent="0.25">
      <c r="A20" s="228" t="s">
        <v>13</v>
      </c>
      <c r="B20" s="235">
        <v>30468</v>
      </c>
      <c r="C20" s="320">
        <f t="shared" si="0"/>
        <v>1777.3</v>
      </c>
      <c r="D20" s="320">
        <f t="shared" si="1"/>
        <v>2031.2</v>
      </c>
      <c r="E20" s="435"/>
      <c r="H20" s="112"/>
      <c r="I20" s="112"/>
    </row>
    <row r="21" spans="1:9" ht="33.75" customHeight="1" x14ac:dyDescent="0.25">
      <c r="A21" s="228" t="s">
        <v>14</v>
      </c>
      <c r="B21" s="235">
        <v>37227</v>
      </c>
      <c r="C21" s="320">
        <f t="shared" si="0"/>
        <v>2171.5749999999998</v>
      </c>
      <c r="D21" s="320">
        <f t="shared" si="1"/>
        <v>2481.8000000000002</v>
      </c>
      <c r="E21" s="435"/>
      <c r="H21" s="112"/>
      <c r="I21" s="112"/>
    </row>
    <row r="22" spans="1:9" ht="33.75" customHeight="1" x14ac:dyDescent="0.25">
      <c r="A22" s="228" t="s">
        <v>15</v>
      </c>
      <c r="B22" s="235">
        <v>44977</v>
      </c>
      <c r="C22" s="320">
        <f t="shared" si="0"/>
        <v>2623.6583333333333</v>
      </c>
      <c r="D22" s="320">
        <f t="shared" si="1"/>
        <v>2998.4666666666667</v>
      </c>
      <c r="E22" s="435"/>
      <c r="H22" s="112"/>
    </row>
    <row r="23" spans="1:9" ht="33.75" customHeight="1" x14ac:dyDescent="0.25">
      <c r="A23" s="228" t="s">
        <v>16</v>
      </c>
      <c r="B23" s="235">
        <v>53514</v>
      </c>
      <c r="C23" s="320">
        <f t="shared" si="0"/>
        <v>3121.6499999999996</v>
      </c>
      <c r="D23" s="320">
        <f t="shared" si="1"/>
        <v>3567.6000000000004</v>
      </c>
      <c r="E23" s="436"/>
      <c r="H23" s="112"/>
    </row>
    <row r="24" spans="1:9" x14ac:dyDescent="0.25">
      <c r="A24" s="49"/>
      <c r="B24" s="39"/>
      <c r="C24" s="39"/>
      <c r="D24" s="39"/>
    </row>
    <row r="25" spans="1:9" ht="22.05" customHeight="1" x14ac:dyDescent="0.25">
      <c r="A25" s="431"/>
      <c r="B25" s="431"/>
      <c r="C25" s="431"/>
      <c r="D25" s="431"/>
      <c r="E25" s="431"/>
    </row>
    <row r="26" spans="1:9" ht="22.05" customHeight="1" x14ac:dyDescent="0.25">
      <c r="A26" s="40" t="s">
        <v>24</v>
      </c>
      <c r="B26" s="41"/>
      <c r="C26" s="41"/>
      <c r="D26" s="41"/>
      <c r="E26" s="42"/>
    </row>
    <row r="27" spans="1:9" ht="33" customHeight="1" x14ac:dyDescent="0.25">
      <c r="A27" s="125" t="s">
        <v>67</v>
      </c>
      <c r="B27" s="176" t="s">
        <v>342</v>
      </c>
      <c r="C27" s="177"/>
      <c r="D27" s="177"/>
      <c r="E27" s="182"/>
    </row>
    <row r="28" spans="1:9" s="57" customFormat="1" ht="26.4" x14ac:dyDescent="0.25">
      <c r="A28" s="126" t="s">
        <v>68</v>
      </c>
      <c r="B28" s="177" t="s">
        <v>343</v>
      </c>
      <c r="C28" s="177"/>
      <c r="D28" s="177"/>
      <c r="E28" s="182"/>
      <c r="F28"/>
      <c r="G28"/>
      <c r="H28"/>
    </row>
    <row r="29" spans="1:9" s="57" customFormat="1" ht="27" x14ac:dyDescent="0.25">
      <c r="A29" s="126" t="s">
        <v>26</v>
      </c>
      <c r="B29" s="432" t="s">
        <v>344</v>
      </c>
      <c r="C29" s="432"/>
      <c r="D29" s="432"/>
      <c r="E29" s="433"/>
      <c r="F29"/>
      <c r="G29"/>
      <c r="H29"/>
    </row>
    <row r="30" spans="1:9" s="57" customFormat="1" x14ac:dyDescent="0.25">
      <c r="A30" s="56"/>
      <c r="B30" s="178"/>
      <c r="C30" s="178"/>
      <c r="D30" s="178"/>
      <c r="E30" s="179"/>
    </row>
    <row r="31" spans="1:9" x14ac:dyDescent="0.25">
      <c r="A31" s="75" t="s">
        <v>29</v>
      </c>
      <c r="B31" s="180"/>
      <c r="C31" s="180"/>
      <c r="D31" s="180"/>
      <c r="E31" s="181"/>
      <c r="F31" s="57"/>
      <c r="G31" s="57"/>
      <c r="H31" s="57"/>
    </row>
    <row r="32" spans="1:9" ht="38.549999999999997" customHeight="1" x14ac:dyDescent="0.25">
      <c r="A32" s="412" t="s">
        <v>337</v>
      </c>
      <c r="B32" s="413"/>
      <c r="C32" s="413"/>
      <c r="D32" s="413"/>
      <c r="E32" s="428"/>
      <c r="F32" s="57"/>
      <c r="G32" s="57"/>
      <c r="H32" s="57"/>
    </row>
    <row r="33" spans="1:7" x14ac:dyDescent="0.25">
      <c r="A33" s="429"/>
      <c r="B33" s="429"/>
      <c r="C33" s="429"/>
      <c r="D33" s="429"/>
      <c r="E33" s="429"/>
    </row>
    <row r="35" spans="1:7" x14ac:dyDescent="0.25">
      <c r="A35" s="142"/>
    </row>
    <row r="36" spans="1:7" ht="14.4" x14ac:dyDescent="0.3">
      <c r="F36" s="145" t="s">
        <v>318</v>
      </c>
      <c r="G36" s="29" t="s">
        <v>347</v>
      </c>
    </row>
    <row r="38" spans="1:7" x14ac:dyDescent="0.25">
      <c r="A38" s="29"/>
      <c r="B38" s="21"/>
      <c r="C38" s="21"/>
      <c r="D38" s="21"/>
      <c r="E38" s="21"/>
      <c r="F38" s="21"/>
    </row>
  </sheetData>
  <sheetProtection algorithmName="SHA-512" hashValue="SPiXgja6miLgIs0HuOdF1D9f5vi+uX59ygCOWsCNvNQB/kUWVGP7F2IxGc0timmxp/KLbofFjY6srCBCFt5cPQ==" saltValue="vGkIaCHt3dtrL3rD8mS1Dw==" spinCount="100000" sheet="1" objects="1" scenarios="1"/>
  <mergeCells count="11">
    <mergeCell ref="E1:G1"/>
    <mergeCell ref="A2:G2"/>
    <mergeCell ref="A10:A12"/>
    <mergeCell ref="A32:E32"/>
    <mergeCell ref="A33:E33"/>
    <mergeCell ref="B10:B12"/>
    <mergeCell ref="E10:E11"/>
    <mergeCell ref="A25:E25"/>
    <mergeCell ref="C10:D11"/>
    <mergeCell ref="B29:E29"/>
    <mergeCell ref="E13:E23"/>
  </mergeCells>
  <pageMargins left="0.23622047244094491" right="0.23622047244094491" top="0.74803149606299213" bottom="0.74803149606299213" header="0.31496062992125984" footer="0.31496062992125984"/>
  <pageSetup paperSize="9" scale="8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E76"/>
  <sheetViews>
    <sheetView showGridLines="0" zoomScale="80" zoomScaleNormal="80" workbookViewId="0">
      <selection activeCell="U64" sqref="U64:W65"/>
    </sheetView>
  </sheetViews>
  <sheetFormatPr baseColWidth="10" defaultRowHeight="13.2" x14ac:dyDescent="0.25"/>
  <cols>
    <col min="1" max="1" width="31.44140625" customWidth="1"/>
    <col min="2" max="2" width="18.77734375" customWidth="1"/>
    <col min="3" max="3" width="4" customWidth="1"/>
    <col min="4" max="4" width="7.5546875" customWidth="1"/>
    <col min="5" max="5" width="14.77734375" customWidth="1"/>
    <col min="6" max="6" width="13.21875" customWidth="1"/>
    <col min="7" max="7" width="11.77734375" bestFit="1" customWidth="1"/>
    <col min="8" max="8" width="2.21875" bestFit="1" customWidth="1"/>
    <col min="9" max="9" width="8.21875" style="35" customWidth="1"/>
    <col min="10" max="10" width="12.21875" bestFit="1" customWidth="1"/>
    <col min="11" max="11" width="8.5546875" style="35" customWidth="1"/>
    <col min="12" max="12" width="23.44140625" customWidth="1"/>
    <col min="13" max="13" width="16.21875" customWidth="1"/>
    <col min="14" max="15" width="10.77734375" style="99"/>
  </cols>
  <sheetData>
    <row r="1" spans="1:31" ht="14.4" x14ac:dyDescent="0.25">
      <c r="A1" s="148" t="s">
        <v>326</v>
      </c>
      <c r="B1" s="150"/>
      <c r="C1" s="150"/>
      <c r="D1" s="150"/>
      <c r="E1" s="150"/>
      <c r="K1" s="367" t="s">
        <v>237</v>
      </c>
      <c r="L1" s="367"/>
      <c r="N1"/>
      <c r="O1"/>
    </row>
    <row r="2" spans="1:31" ht="33.75" customHeight="1" x14ac:dyDescent="0.3">
      <c r="A2" s="391" t="s">
        <v>205</v>
      </c>
      <c r="B2" s="391"/>
      <c r="C2" s="391"/>
      <c r="D2" s="391"/>
      <c r="E2" s="391"/>
      <c r="F2" s="391"/>
      <c r="G2" s="391"/>
      <c r="H2" s="391"/>
      <c r="I2" s="391"/>
      <c r="J2" s="391"/>
      <c r="K2" s="391"/>
      <c r="L2" s="391"/>
      <c r="M2" s="151"/>
      <c r="N2" s="134"/>
    </row>
    <row r="3" spans="1:31" ht="21" customHeight="1" x14ac:dyDescent="0.25">
      <c r="B3" s="183"/>
      <c r="C3" s="183"/>
    </row>
    <row r="4" spans="1:31" ht="13.8" x14ac:dyDescent="0.25">
      <c r="A4" s="60" t="s">
        <v>18</v>
      </c>
      <c r="B4" s="444">
        <v>44682</v>
      </c>
      <c r="C4" s="444"/>
    </row>
    <row r="5" spans="1:31" ht="13.8" x14ac:dyDescent="0.25">
      <c r="A5" s="60" t="s">
        <v>17</v>
      </c>
      <c r="B5" s="184" t="s">
        <v>25</v>
      </c>
      <c r="C5" s="185"/>
    </row>
    <row r="6" spans="1:31" ht="13.8" x14ac:dyDescent="0.25">
      <c r="A6" s="60" t="s">
        <v>22</v>
      </c>
      <c r="B6" s="184" t="s">
        <v>217</v>
      </c>
      <c r="C6" s="185"/>
    </row>
    <row r="7" spans="1:31" ht="18" customHeight="1" x14ac:dyDescent="0.25">
      <c r="A7" s="60"/>
      <c r="B7" s="186"/>
      <c r="C7" s="185"/>
      <c r="T7" s="391"/>
      <c r="U7" s="391"/>
      <c r="V7" s="391"/>
      <c r="W7" s="391"/>
      <c r="X7" s="391"/>
      <c r="Y7" s="391"/>
      <c r="Z7" s="391"/>
      <c r="AA7" s="391"/>
      <c r="AB7" s="391"/>
      <c r="AC7" s="391"/>
      <c r="AD7" s="391"/>
      <c r="AE7" s="391"/>
    </row>
    <row r="8" spans="1:31" ht="13.8" x14ac:dyDescent="0.25">
      <c r="A8" s="60"/>
      <c r="B8" s="184"/>
      <c r="C8" s="185"/>
    </row>
    <row r="9" spans="1:31" ht="15.75" customHeight="1" x14ac:dyDescent="0.25">
      <c r="A9" s="326" t="s">
        <v>348</v>
      </c>
      <c r="B9" s="161">
        <v>1645.58</v>
      </c>
      <c r="C9" s="183"/>
    </row>
    <row r="10" spans="1:31" ht="13.8" x14ac:dyDescent="0.25">
      <c r="A10" s="33"/>
      <c r="B10" s="33"/>
      <c r="C10" s="55"/>
    </row>
    <row r="11" spans="1:31" ht="63" customHeight="1" x14ac:dyDescent="0.25">
      <c r="A11" s="417" t="s">
        <v>123</v>
      </c>
      <c r="B11" s="417" t="s">
        <v>124</v>
      </c>
      <c r="C11" s="417" t="s">
        <v>125</v>
      </c>
      <c r="D11" s="417"/>
      <c r="E11" s="417" t="s">
        <v>126</v>
      </c>
      <c r="F11" s="417" t="s">
        <v>127</v>
      </c>
      <c r="G11" s="418" t="s">
        <v>128</v>
      </c>
      <c r="H11" s="419"/>
      <c r="I11" s="418" t="s">
        <v>129</v>
      </c>
      <c r="J11" s="419"/>
      <c r="K11" s="417" t="s">
        <v>130</v>
      </c>
      <c r="L11" s="417"/>
      <c r="N11" s="112"/>
    </row>
    <row r="12" spans="1:31" ht="15.6" x14ac:dyDescent="0.25">
      <c r="A12" s="417"/>
      <c r="B12" s="417"/>
      <c r="C12" s="417"/>
      <c r="D12" s="417"/>
      <c r="E12" s="417"/>
      <c r="F12" s="417"/>
      <c r="G12" s="422"/>
      <c r="H12" s="423"/>
      <c r="I12" s="422"/>
      <c r="J12" s="423"/>
      <c r="K12" s="445" t="s">
        <v>131</v>
      </c>
      <c r="L12" s="446"/>
      <c r="N12" s="112"/>
    </row>
    <row r="13" spans="1:31" ht="38.25" customHeight="1" x14ac:dyDescent="0.25">
      <c r="A13" s="440" t="s">
        <v>250</v>
      </c>
      <c r="B13" s="69" t="s">
        <v>138</v>
      </c>
      <c r="C13" s="437" t="s">
        <v>132</v>
      </c>
      <c r="D13" s="168" t="s">
        <v>133</v>
      </c>
      <c r="E13" s="168">
        <v>230</v>
      </c>
      <c r="F13" s="168">
        <v>240</v>
      </c>
      <c r="G13" s="336">
        <v>1558.8</v>
      </c>
      <c r="H13" s="337" t="s">
        <v>334</v>
      </c>
      <c r="I13" s="70">
        <v>0.8</v>
      </c>
      <c r="J13" s="236">
        <f>I13*B9</f>
        <v>1316.4639999999999</v>
      </c>
      <c r="K13" s="70">
        <v>0.85</v>
      </c>
      <c r="L13" s="236">
        <f>IF(G13*85%&gt;=B9,G13*85%,B9)</f>
        <v>1645.58</v>
      </c>
      <c r="N13" s="112"/>
    </row>
    <row r="14" spans="1:31" ht="38.25" customHeight="1" x14ac:dyDescent="0.25">
      <c r="A14" s="440"/>
      <c r="B14" s="69" t="s">
        <v>139</v>
      </c>
      <c r="C14" s="438"/>
      <c r="D14" s="168" t="s">
        <v>133</v>
      </c>
      <c r="E14" s="168">
        <v>230</v>
      </c>
      <c r="F14" s="168">
        <v>240</v>
      </c>
      <c r="G14" s="187">
        <v>1558.8</v>
      </c>
      <c r="H14" s="337" t="s">
        <v>334</v>
      </c>
      <c r="I14" s="70">
        <v>1</v>
      </c>
      <c r="J14" s="236">
        <f>B9*I14</f>
        <v>1645.58</v>
      </c>
      <c r="K14" s="70">
        <v>1</v>
      </c>
      <c r="L14" s="236">
        <f>IF(G14*100%&gt;=B9,G14*100%,B9)</f>
        <v>1645.58</v>
      </c>
      <c r="N14" s="112"/>
    </row>
    <row r="15" spans="1:31" ht="38.25" customHeight="1" x14ac:dyDescent="0.25">
      <c r="A15" s="440" t="s">
        <v>251</v>
      </c>
      <c r="B15" s="69" t="s">
        <v>138</v>
      </c>
      <c r="C15" s="438"/>
      <c r="D15" s="168" t="s">
        <v>134</v>
      </c>
      <c r="E15" s="168">
        <v>240</v>
      </c>
      <c r="F15" s="168">
        <v>250</v>
      </c>
      <c r="G15" s="187">
        <v>1587.5</v>
      </c>
      <c r="H15" s="337" t="s">
        <v>334</v>
      </c>
      <c r="I15" s="70">
        <v>0.8</v>
      </c>
      <c r="J15" s="236">
        <f>B9*I15</f>
        <v>1316.4639999999999</v>
      </c>
      <c r="K15" s="70">
        <v>0.85</v>
      </c>
      <c r="L15" s="236">
        <f>IF(G15*85%&gt;=B9,G15*85%,B9)</f>
        <v>1645.58</v>
      </c>
      <c r="N15" s="112"/>
    </row>
    <row r="16" spans="1:31" ht="38.25" customHeight="1" x14ac:dyDescent="0.25">
      <c r="A16" s="440"/>
      <c r="B16" s="69" t="s">
        <v>139</v>
      </c>
      <c r="C16" s="438"/>
      <c r="D16" s="168" t="s">
        <v>134</v>
      </c>
      <c r="E16" s="168">
        <v>240</v>
      </c>
      <c r="F16" s="168">
        <v>250</v>
      </c>
      <c r="G16" s="187">
        <v>1587.5</v>
      </c>
      <c r="H16" s="337" t="s">
        <v>334</v>
      </c>
      <c r="I16" s="70">
        <v>0.9</v>
      </c>
      <c r="J16" s="236">
        <f>B9*I16</f>
        <v>1481.0219999999999</v>
      </c>
      <c r="K16" s="70">
        <v>1</v>
      </c>
      <c r="L16" s="236">
        <f>IF(G16*100%&gt;=B9,G16*100%,B9)</f>
        <v>1645.58</v>
      </c>
      <c r="N16" s="112"/>
    </row>
    <row r="17" spans="1:15" ht="38.25" customHeight="1" x14ac:dyDescent="0.25">
      <c r="A17" s="440" t="s">
        <v>252</v>
      </c>
      <c r="B17" s="69" t="s">
        <v>138</v>
      </c>
      <c r="C17" s="438"/>
      <c r="D17" s="168" t="s">
        <v>135</v>
      </c>
      <c r="E17" s="168">
        <v>275</v>
      </c>
      <c r="F17" s="168">
        <v>310</v>
      </c>
      <c r="G17" s="187">
        <v>1683.75</v>
      </c>
      <c r="H17" s="338"/>
      <c r="I17" s="70">
        <v>0.8</v>
      </c>
      <c r="J17" s="236">
        <f t="shared" ref="J17:J22" si="0">G17*I17</f>
        <v>1347</v>
      </c>
      <c r="K17" s="70">
        <v>0.85</v>
      </c>
      <c r="L17" s="236">
        <f>IF(G17*85%&gt;=B9,G17*85%,B9)</f>
        <v>1645.58</v>
      </c>
      <c r="N17" s="112"/>
    </row>
    <row r="18" spans="1:15" ht="38.25" customHeight="1" x14ac:dyDescent="0.25">
      <c r="A18" s="440"/>
      <c r="B18" s="69" t="s">
        <v>139</v>
      </c>
      <c r="C18" s="438"/>
      <c r="D18" s="168" t="s">
        <v>135</v>
      </c>
      <c r="E18" s="168">
        <v>275</v>
      </c>
      <c r="F18" s="168">
        <v>310</v>
      </c>
      <c r="G18" s="187">
        <v>1683.75</v>
      </c>
      <c r="H18" s="338"/>
      <c r="I18" s="70">
        <v>0.9</v>
      </c>
      <c r="J18" s="236">
        <f t="shared" si="0"/>
        <v>1515.375</v>
      </c>
      <c r="K18" s="70">
        <v>1</v>
      </c>
      <c r="L18" s="236">
        <f>IF(G18*100%&gt;=B9,G18*100%,B9)</f>
        <v>1683.75</v>
      </c>
      <c r="N18" s="112"/>
    </row>
    <row r="19" spans="1:15" ht="38.25" customHeight="1" x14ac:dyDescent="0.25">
      <c r="A19" s="440" t="s">
        <v>253</v>
      </c>
      <c r="B19" s="69" t="s">
        <v>138</v>
      </c>
      <c r="C19" s="438"/>
      <c r="D19" s="168" t="s">
        <v>136</v>
      </c>
      <c r="E19" s="168">
        <v>310</v>
      </c>
      <c r="F19" s="168">
        <v>355</v>
      </c>
      <c r="G19" s="187">
        <v>1786.7</v>
      </c>
      <c r="H19" s="338"/>
      <c r="I19" s="70">
        <v>0.8</v>
      </c>
      <c r="J19" s="236">
        <f t="shared" si="0"/>
        <v>1429.3600000000001</v>
      </c>
      <c r="K19" s="70">
        <v>0.85</v>
      </c>
      <c r="L19" s="236">
        <f>IF(G19*85%&gt;=B9,G19*85%,B9)</f>
        <v>1645.58</v>
      </c>
      <c r="N19" s="112"/>
    </row>
    <row r="20" spans="1:15" ht="38.25" customHeight="1" x14ac:dyDescent="0.25">
      <c r="A20" s="440"/>
      <c r="B20" s="69" t="s">
        <v>139</v>
      </c>
      <c r="C20" s="439"/>
      <c r="D20" s="168" t="s">
        <v>136</v>
      </c>
      <c r="E20" s="168">
        <v>310</v>
      </c>
      <c r="F20" s="168">
        <v>355</v>
      </c>
      <c r="G20" s="187">
        <v>1786.7</v>
      </c>
      <c r="H20" s="338"/>
      <c r="I20" s="70">
        <v>0.9</v>
      </c>
      <c r="J20" s="236">
        <f t="shared" si="0"/>
        <v>1608.03</v>
      </c>
      <c r="K20" s="70">
        <v>1</v>
      </c>
      <c r="L20" s="236">
        <f>IF(G20*100%&gt;=B9,G20*100%,B9)</f>
        <v>1786.7</v>
      </c>
      <c r="N20" s="112"/>
    </row>
    <row r="21" spans="1:15" ht="38.25" customHeight="1" x14ac:dyDescent="0.25">
      <c r="A21" s="440" t="s">
        <v>254</v>
      </c>
      <c r="B21" s="69" t="s">
        <v>138</v>
      </c>
      <c r="C21" s="385" t="s">
        <v>137</v>
      </c>
      <c r="D21" s="168" t="s">
        <v>133</v>
      </c>
      <c r="E21" s="168">
        <v>95</v>
      </c>
      <c r="F21" s="168">
        <v>100</v>
      </c>
      <c r="G21" s="187">
        <v>1983.6</v>
      </c>
      <c r="H21" s="338"/>
      <c r="I21" s="70">
        <v>0.8</v>
      </c>
      <c r="J21" s="236">
        <f t="shared" si="0"/>
        <v>1586.88</v>
      </c>
      <c r="K21" s="70">
        <v>0.85</v>
      </c>
      <c r="L21" s="236">
        <f>IF(G21*85%&gt;=B9,G21*85%,B9)</f>
        <v>1686.06</v>
      </c>
    </row>
    <row r="22" spans="1:15" ht="38.25" customHeight="1" x14ac:dyDescent="0.25">
      <c r="A22" s="440"/>
      <c r="B22" s="69" t="s">
        <v>139</v>
      </c>
      <c r="C22" s="385"/>
      <c r="D22" s="168" t="s">
        <v>133</v>
      </c>
      <c r="E22" s="168">
        <v>95</v>
      </c>
      <c r="F22" s="168">
        <v>100</v>
      </c>
      <c r="G22" s="187">
        <v>1983.6</v>
      </c>
      <c r="H22" s="338"/>
      <c r="I22" s="70">
        <v>1</v>
      </c>
      <c r="J22" s="236">
        <f t="shared" si="0"/>
        <v>1983.6</v>
      </c>
      <c r="K22" s="70">
        <v>1</v>
      </c>
      <c r="L22" s="236">
        <f>IF(G22*100%&gt;=B9,G22*100%,B9)</f>
        <v>1983.6</v>
      </c>
    </row>
    <row r="23" spans="1:15" s="339" customFormat="1" ht="16.2" customHeight="1" x14ac:dyDescent="0.25">
      <c r="A23" s="399" t="s">
        <v>336</v>
      </c>
      <c r="B23" s="399"/>
      <c r="C23" s="399"/>
      <c r="D23" s="399"/>
      <c r="E23" s="399"/>
      <c r="F23" s="399"/>
      <c r="G23" s="399"/>
      <c r="H23" s="399"/>
      <c r="I23" s="399"/>
      <c r="J23" s="399"/>
      <c r="K23" s="399"/>
      <c r="L23" s="399"/>
      <c r="N23" s="340"/>
      <c r="O23" s="340"/>
    </row>
    <row r="24" spans="1:15" x14ac:dyDescent="0.25">
      <c r="A24" s="65"/>
      <c r="I24" s="88"/>
    </row>
    <row r="25" spans="1:15" x14ac:dyDescent="0.25">
      <c r="I25" s="88"/>
    </row>
    <row r="26" spans="1:15" x14ac:dyDescent="0.25">
      <c r="A26" s="81" t="s">
        <v>29</v>
      </c>
      <c r="B26" s="41"/>
      <c r="C26" s="41"/>
      <c r="D26" s="41"/>
      <c r="E26" s="41"/>
      <c r="F26" s="41"/>
      <c r="G26" s="41"/>
      <c r="H26" s="41"/>
      <c r="I26" s="86"/>
      <c r="J26" s="41"/>
      <c r="K26" s="86"/>
      <c r="L26" s="42"/>
    </row>
    <row r="27" spans="1:15" ht="22.5" customHeight="1" x14ac:dyDescent="0.25">
      <c r="A27" s="98" t="s">
        <v>159</v>
      </c>
      <c r="B27" s="43"/>
      <c r="C27" s="43"/>
      <c r="D27" s="43"/>
      <c r="E27" s="43"/>
      <c r="F27" s="43"/>
      <c r="G27" s="43"/>
      <c r="H27" s="43"/>
      <c r="I27" s="87"/>
      <c r="J27" s="43"/>
      <c r="K27" s="87"/>
      <c r="L27" s="44"/>
    </row>
    <row r="28" spans="1:15" x14ac:dyDescent="0.25">
      <c r="A28" s="98" t="s">
        <v>174</v>
      </c>
      <c r="B28" s="43"/>
      <c r="C28" s="43"/>
      <c r="D28" s="43"/>
      <c r="E28" s="43"/>
      <c r="F28" s="43"/>
      <c r="G28" s="43"/>
      <c r="H28" s="43"/>
      <c r="I28" s="87"/>
      <c r="J28" s="43"/>
      <c r="K28" s="87"/>
      <c r="L28" s="44"/>
    </row>
    <row r="29" spans="1:15" ht="26.25" customHeight="1" x14ac:dyDescent="0.25">
      <c r="A29" s="441" t="s">
        <v>175</v>
      </c>
      <c r="B29" s="442"/>
      <c r="C29" s="442"/>
      <c r="D29" s="442"/>
      <c r="E29" s="442"/>
      <c r="F29" s="442"/>
      <c r="G29" s="442"/>
      <c r="H29" s="442"/>
      <c r="I29" s="442"/>
      <c r="J29" s="442"/>
      <c r="K29" s="442"/>
      <c r="L29" s="443"/>
    </row>
    <row r="30" spans="1:15" x14ac:dyDescent="0.25">
      <c r="A30" s="89"/>
      <c r="B30" s="89"/>
      <c r="C30" s="89"/>
      <c r="D30" s="89"/>
      <c r="E30" s="90"/>
      <c r="F30" s="91"/>
      <c r="G30" s="90"/>
      <c r="H30" s="90"/>
      <c r="I30" s="91"/>
      <c r="J30" s="90"/>
    </row>
    <row r="31" spans="1:15" s="99" customFormat="1" x14ac:dyDescent="0.25">
      <c r="A31" s="65"/>
      <c r="B31"/>
      <c r="C31"/>
      <c r="D31"/>
      <c r="E31"/>
      <c r="F31"/>
      <c r="G31"/>
      <c r="H31"/>
      <c r="I31" s="35"/>
    </row>
    <row r="32" spans="1:15" s="99" customFormat="1" x14ac:dyDescent="0.25">
      <c r="A32"/>
      <c r="B32"/>
      <c r="C32"/>
      <c r="D32"/>
      <c r="E32"/>
      <c r="F32"/>
      <c r="G32"/>
      <c r="H32"/>
      <c r="I32" s="35"/>
    </row>
    <row r="33" spans="1:15" s="99" customFormat="1" x14ac:dyDescent="0.25">
      <c r="A33" s="189" t="s">
        <v>29</v>
      </c>
      <c r="B33" s="190"/>
      <c r="C33" s="190"/>
      <c r="D33" s="190"/>
      <c r="E33" s="190"/>
      <c r="F33" s="190"/>
      <c r="G33" s="190"/>
      <c r="H33" s="190"/>
      <c r="I33" s="191"/>
      <c r="J33" s="190"/>
      <c r="K33" s="191"/>
      <c r="L33" s="192"/>
    </row>
    <row r="34" spans="1:15" s="99" customFormat="1" ht="14.25" customHeight="1" x14ac:dyDescent="0.25">
      <c r="A34" s="193" t="s">
        <v>175</v>
      </c>
      <c r="B34" s="194"/>
      <c r="C34" s="194"/>
      <c r="D34" s="194"/>
      <c r="E34" s="194"/>
      <c r="F34" s="194"/>
      <c r="G34" s="194"/>
      <c r="H34" s="194"/>
      <c r="I34" s="195"/>
      <c r="J34" s="194"/>
      <c r="K34" s="195"/>
      <c r="L34" s="196"/>
    </row>
    <row r="35" spans="1:15" s="99" customFormat="1" x14ac:dyDescent="0.25">
      <c r="A35" s="200" t="s">
        <v>168</v>
      </c>
      <c r="B35" s="194"/>
      <c r="C35" s="194"/>
      <c r="D35" s="194"/>
      <c r="E35" s="194"/>
      <c r="F35" s="194"/>
      <c r="G35" s="194"/>
      <c r="H35" s="194"/>
      <c r="I35" s="195"/>
      <c r="J35" s="194"/>
      <c r="K35" s="195"/>
      <c r="L35" s="196"/>
    </row>
    <row r="36" spans="1:15" s="99" customFormat="1" ht="18" customHeight="1" x14ac:dyDescent="0.25">
      <c r="A36" s="201" t="s">
        <v>164</v>
      </c>
      <c r="B36" s="194"/>
      <c r="C36" s="194"/>
      <c r="D36" s="194"/>
      <c r="E36" s="194"/>
      <c r="F36" s="194"/>
      <c r="G36" s="194"/>
      <c r="H36" s="194"/>
      <c r="I36" s="195"/>
      <c r="J36" s="194"/>
      <c r="K36" s="195"/>
      <c r="L36" s="196"/>
    </row>
    <row r="37" spans="1:15" s="99" customFormat="1" x14ac:dyDescent="0.25">
      <c r="A37" s="193" t="s">
        <v>165</v>
      </c>
      <c r="B37" s="194"/>
      <c r="C37" s="194"/>
      <c r="D37" s="194"/>
      <c r="E37" s="194"/>
      <c r="F37" s="194"/>
      <c r="G37" s="194"/>
      <c r="H37" s="194"/>
      <c r="I37" s="195"/>
      <c r="J37" s="194"/>
      <c r="K37" s="195"/>
      <c r="L37" s="196"/>
    </row>
    <row r="38" spans="1:15" s="99" customFormat="1" x14ac:dyDescent="0.25">
      <c r="A38" s="193" t="s">
        <v>166</v>
      </c>
      <c r="B38" s="194"/>
      <c r="C38" s="194"/>
      <c r="D38" s="194"/>
      <c r="E38" s="194"/>
      <c r="F38" s="194"/>
      <c r="G38" s="194"/>
      <c r="H38" s="194"/>
      <c r="I38" s="195"/>
      <c r="J38" s="194"/>
      <c r="K38" s="195"/>
      <c r="L38" s="196"/>
    </row>
    <row r="39" spans="1:15" s="99" customFormat="1" ht="18.75" customHeight="1" x14ac:dyDescent="0.25">
      <c r="A39" s="201" t="s">
        <v>167</v>
      </c>
      <c r="B39" s="194"/>
      <c r="C39" s="194"/>
      <c r="D39" s="194"/>
      <c r="E39" s="194"/>
      <c r="F39" s="194"/>
      <c r="G39" s="194"/>
      <c r="H39" s="194"/>
      <c r="I39" s="195"/>
      <c r="J39" s="194"/>
      <c r="K39" s="195"/>
      <c r="L39" s="196"/>
    </row>
    <row r="40" spans="1:15" s="99" customFormat="1" ht="14.4" x14ac:dyDescent="0.3">
      <c r="A40" s="193" t="s">
        <v>170</v>
      </c>
      <c r="B40" s="197"/>
      <c r="C40" s="195"/>
      <c r="D40" s="195"/>
      <c r="E40" s="195"/>
      <c r="F40" s="195"/>
      <c r="G40" s="195"/>
      <c r="H40" s="195"/>
      <c r="I40" s="195"/>
      <c r="J40" s="195"/>
      <c r="K40" s="195"/>
      <c r="L40" s="196"/>
    </row>
    <row r="41" spans="1:15" x14ac:dyDescent="0.25">
      <c r="A41" s="193" t="s">
        <v>169</v>
      </c>
      <c r="B41" s="194"/>
      <c r="C41" s="194"/>
      <c r="D41" s="194"/>
      <c r="E41" s="198"/>
      <c r="F41" s="199"/>
      <c r="G41" s="198"/>
      <c r="H41" s="198"/>
      <c r="I41" s="199"/>
      <c r="J41" s="198"/>
      <c r="K41" s="195"/>
      <c r="L41" s="196"/>
    </row>
    <row r="42" spans="1:15" ht="4.5" customHeight="1" x14ac:dyDescent="0.25">
      <c r="A42" s="100"/>
      <c r="B42" s="101"/>
      <c r="C42" s="101"/>
      <c r="D42" s="101"/>
      <c r="E42" s="102"/>
      <c r="F42" s="103"/>
      <c r="G42" s="102"/>
      <c r="H42" s="102"/>
      <c r="I42" s="103"/>
      <c r="J42" s="102"/>
      <c r="K42" s="104"/>
      <c r="L42" s="105"/>
    </row>
    <row r="43" spans="1:15" x14ac:dyDescent="0.25">
      <c r="A43" s="89"/>
      <c r="B43" s="89"/>
      <c r="C43" s="89"/>
      <c r="D43" s="89"/>
      <c r="E43" s="90"/>
      <c r="F43" s="91"/>
      <c r="G43" s="90"/>
      <c r="H43" s="90"/>
      <c r="I43" s="91"/>
      <c r="J43" s="90"/>
    </row>
    <row r="44" spans="1:15" x14ac:dyDescent="0.25">
      <c r="A44" s="89"/>
      <c r="B44" s="89"/>
      <c r="C44" s="89"/>
      <c r="D44" s="89"/>
      <c r="E44" s="90"/>
      <c r="F44" s="91"/>
      <c r="G44" s="90"/>
      <c r="H44" s="90"/>
      <c r="I44" s="91"/>
      <c r="J44" s="90"/>
    </row>
    <row r="45" spans="1:15" x14ac:dyDescent="0.25">
      <c r="A45" s="89"/>
      <c r="B45" s="89"/>
      <c r="C45" s="89"/>
      <c r="D45" s="89"/>
      <c r="E45" s="90"/>
      <c r="F45" s="91"/>
      <c r="G45" s="90"/>
      <c r="H45" s="90"/>
      <c r="I45" s="91"/>
      <c r="J45" s="89"/>
    </row>
    <row r="46" spans="1:15" ht="14.4" x14ac:dyDescent="0.3">
      <c r="K46" s="145" t="s">
        <v>317</v>
      </c>
      <c r="L46" s="29" t="s">
        <v>347</v>
      </c>
      <c r="N46"/>
      <c r="O46"/>
    </row>
    <row r="47" spans="1:15" x14ac:dyDescent="0.25">
      <c r="A47" s="89"/>
      <c r="B47" s="89"/>
      <c r="C47" s="89"/>
      <c r="D47" s="89"/>
      <c r="E47" s="89"/>
      <c r="F47" s="89"/>
      <c r="G47" s="89"/>
      <c r="H47" s="89"/>
      <c r="I47" s="89"/>
      <c r="J47" s="90"/>
    </row>
    <row r="48" spans="1:15" ht="14.4" x14ac:dyDescent="0.3">
      <c r="A48" s="89"/>
      <c r="B48" s="92"/>
      <c r="C48" s="93"/>
      <c r="D48" s="93"/>
      <c r="E48" s="93"/>
      <c r="F48" s="93"/>
      <c r="G48" s="93"/>
      <c r="H48" s="93"/>
      <c r="I48" s="93"/>
      <c r="J48" s="90"/>
    </row>
    <row r="49" spans="1:10" x14ac:dyDescent="0.25">
      <c r="A49" s="89"/>
      <c r="B49" s="89"/>
      <c r="C49" s="89"/>
      <c r="D49" s="89"/>
      <c r="E49" s="90"/>
      <c r="F49" s="91"/>
      <c r="G49" s="90"/>
      <c r="H49" s="90"/>
      <c r="I49" s="91"/>
      <c r="J49" s="90"/>
    </row>
    <row r="50" spans="1:10" x14ac:dyDescent="0.25">
      <c r="A50" s="89"/>
      <c r="B50" s="89"/>
      <c r="C50" s="89"/>
      <c r="D50" s="89"/>
      <c r="E50" s="90"/>
      <c r="F50" s="91"/>
      <c r="G50" s="90"/>
      <c r="H50" s="90"/>
      <c r="I50" s="91"/>
      <c r="J50" s="90"/>
    </row>
    <row r="51" spans="1:10" x14ac:dyDescent="0.25">
      <c r="A51" s="89"/>
      <c r="B51" s="89"/>
      <c r="C51" s="89"/>
      <c r="D51" s="89"/>
      <c r="E51" s="90"/>
      <c r="F51" s="91"/>
      <c r="G51" s="90"/>
      <c r="H51" s="90"/>
      <c r="I51" s="91"/>
      <c r="J51" s="90"/>
    </row>
    <row r="52" spans="1:10" x14ac:dyDescent="0.25">
      <c r="A52" s="89"/>
      <c r="B52" s="89"/>
      <c r="C52" s="89"/>
      <c r="D52" s="89"/>
      <c r="E52" s="90"/>
      <c r="F52" s="91"/>
      <c r="G52" s="90"/>
      <c r="H52" s="90"/>
      <c r="I52" s="91"/>
      <c r="J52" s="90"/>
    </row>
    <row r="53" spans="1:10" x14ac:dyDescent="0.25">
      <c r="A53" s="89"/>
      <c r="B53" s="89"/>
      <c r="C53" s="89"/>
      <c r="D53" s="89"/>
      <c r="E53" s="90"/>
      <c r="F53" s="91"/>
      <c r="G53" s="90"/>
      <c r="H53" s="90"/>
      <c r="I53" s="91"/>
      <c r="J53" s="90"/>
    </row>
    <row r="54" spans="1:10" x14ac:dyDescent="0.25">
      <c r="A54" s="89"/>
      <c r="B54" s="89"/>
      <c r="C54" s="89"/>
      <c r="D54" s="89"/>
      <c r="E54" s="90"/>
      <c r="F54" s="91"/>
      <c r="G54" s="90"/>
      <c r="H54" s="90"/>
      <c r="I54" s="91"/>
      <c r="J54" s="90"/>
    </row>
    <row r="55" spans="1:10" x14ac:dyDescent="0.25">
      <c r="A55" s="89"/>
      <c r="B55" s="89"/>
      <c r="C55" s="89"/>
      <c r="D55" s="89"/>
      <c r="E55" s="90"/>
      <c r="F55" s="91"/>
      <c r="G55" s="90"/>
      <c r="H55" s="90"/>
      <c r="I55" s="91"/>
      <c r="J55" s="90"/>
    </row>
    <row r="56" spans="1:10" x14ac:dyDescent="0.25">
      <c r="A56" s="89"/>
      <c r="B56" s="89"/>
      <c r="C56" s="89"/>
      <c r="D56" s="89"/>
      <c r="E56" s="90"/>
      <c r="F56" s="91"/>
      <c r="G56" s="90"/>
      <c r="H56" s="90"/>
      <c r="I56" s="91"/>
      <c r="J56" s="90"/>
    </row>
    <row r="57" spans="1:10" x14ac:dyDescent="0.25">
      <c r="A57" s="89"/>
      <c r="B57" s="89"/>
      <c r="C57" s="89"/>
      <c r="D57" s="89"/>
      <c r="E57" s="90"/>
      <c r="F57" s="91"/>
      <c r="G57" s="90"/>
      <c r="H57" s="90"/>
      <c r="I57" s="91"/>
      <c r="J57" s="89"/>
    </row>
    <row r="58" spans="1:10" x14ac:dyDescent="0.25">
      <c r="A58" s="89"/>
      <c r="B58" s="89"/>
      <c r="C58" s="89"/>
      <c r="D58" s="89"/>
      <c r="E58" s="90"/>
      <c r="F58" s="91"/>
      <c r="G58" s="90"/>
      <c r="H58" s="90"/>
      <c r="I58" s="91"/>
      <c r="J58" s="93"/>
    </row>
    <row r="59" spans="1:10" ht="14.4" x14ac:dyDescent="0.3">
      <c r="A59" s="89"/>
      <c r="B59" s="89"/>
      <c r="C59" s="89"/>
      <c r="D59" s="89"/>
      <c r="E59" s="89"/>
      <c r="F59" s="89"/>
      <c r="G59" s="89"/>
      <c r="H59" s="89"/>
      <c r="I59" s="89"/>
      <c r="J59" s="94"/>
    </row>
    <row r="60" spans="1:10" ht="14.4" x14ac:dyDescent="0.3">
      <c r="A60" s="89"/>
      <c r="B60" s="92"/>
      <c r="C60" s="93"/>
      <c r="D60" s="93"/>
      <c r="E60" s="93"/>
      <c r="F60" s="93"/>
      <c r="G60" s="93"/>
      <c r="H60" s="93"/>
      <c r="I60" s="93"/>
      <c r="J60" s="90"/>
    </row>
    <row r="61" spans="1:10" x14ac:dyDescent="0.25">
      <c r="A61" s="89"/>
      <c r="B61" s="89"/>
      <c r="C61" s="89"/>
      <c r="D61" s="89"/>
      <c r="E61" s="90"/>
      <c r="F61" s="91"/>
      <c r="G61" s="90"/>
      <c r="H61" s="90"/>
      <c r="I61" s="91"/>
      <c r="J61" s="90"/>
    </row>
    <row r="62" spans="1:10" x14ac:dyDescent="0.25">
      <c r="A62" s="89"/>
      <c r="B62" s="89"/>
      <c r="C62" s="89"/>
      <c r="D62" s="89"/>
      <c r="E62" s="90"/>
      <c r="F62" s="91"/>
      <c r="G62" s="90"/>
      <c r="H62" s="90"/>
      <c r="I62" s="91"/>
      <c r="J62" s="90"/>
    </row>
    <row r="63" spans="1:10" x14ac:dyDescent="0.25">
      <c r="A63" s="89"/>
      <c r="B63" s="89"/>
      <c r="C63" s="89"/>
      <c r="D63" s="89"/>
      <c r="E63" s="90"/>
      <c r="F63" s="91"/>
      <c r="G63" s="90"/>
      <c r="H63" s="90"/>
      <c r="I63" s="91"/>
      <c r="J63" s="90"/>
    </row>
    <row r="64" spans="1:10" x14ac:dyDescent="0.25">
      <c r="A64" s="89"/>
      <c r="B64" s="89"/>
      <c r="C64" s="89"/>
      <c r="D64" s="89"/>
      <c r="E64" s="90"/>
      <c r="F64" s="91"/>
      <c r="G64" s="90"/>
      <c r="H64" s="90"/>
      <c r="I64" s="91"/>
      <c r="J64" s="90"/>
    </row>
    <row r="65" spans="1:10" x14ac:dyDescent="0.25">
      <c r="A65" s="89"/>
      <c r="B65" s="89"/>
      <c r="C65" s="89"/>
      <c r="D65" s="89"/>
      <c r="E65" s="90"/>
      <c r="F65" s="91"/>
      <c r="G65" s="90"/>
      <c r="H65" s="90"/>
      <c r="I65" s="91"/>
      <c r="J65" s="90"/>
    </row>
    <row r="66" spans="1:10" x14ac:dyDescent="0.25">
      <c r="A66" s="89"/>
      <c r="B66" s="89"/>
      <c r="C66" s="89"/>
      <c r="D66" s="89"/>
      <c r="E66" s="90"/>
      <c r="F66" s="91"/>
      <c r="G66" s="90"/>
      <c r="H66" s="90"/>
      <c r="I66" s="91"/>
      <c r="J66" s="90"/>
    </row>
    <row r="67" spans="1:10" x14ac:dyDescent="0.25">
      <c r="A67" s="89"/>
      <c r="B67" s="89"/>
      <c r="C67" s="89"/>
      <c r="D67" s="89"/>
      <c r="E67" s="90"/>
      <c r="F67" s="91"/>
      <c r="G67" s="90"/>
      <c r="H67" s="90"/>
      <c r="I67" s="91"/>
      <c r="J67" s="90"/>
    </row>
    <row r="68" spans="1:10" x14ac:dyDescent="0.25">
      <c r="A68" s="89"/>
      <c r="B68" s="89"/>
      <c r="C68" s="89"/>
      <c r="D68" s="89"/>
      <c r="E68" s="90"/>
      <c r="F68" s="91"/>
      <c r="G68" s="90"/>
      <c r="H68" s="90"/>
      <c r="I68" s="91"/>
      <c r="J68" s="90"/>
    </row>
    <row r="69" spans="1:10" x14ac:dyDescent="0.25">
      <c r="A69" s="89"/>
      <c r="B69" s="89"/>
      <c r="C69" s="89"/>
      <c r="D69" s="89"/>
      <c r="E69" s="90"/>
      <c r="F69" s="91"/>
      <c r="G69" s="90"/>
      <c r="H69" s="90"/>
      <c r="I69" s="91"/>
      <c r="J69" s="89"/>
    </row>
    <row r="70" spans="1:10" x14ac:dyDescent="0.25">
      <c r="A70" s="89"/>
      <c r="B70" s="89"/>
      <c r="C70" s="89"/>
      <c r="D70" s="89"/>
      <c r="E70" s="90"/>
      <c r="F70" s="91"/>
      <c r="G70" s="90"/>
      <c r="H70" s="90"/>
      <c r="I70" s="91"/>
      <c r="J70" s="89"/>
    </row>
    <row r="71" spans="1:10" ht="14.4" x14ac:dyDescent="0.3">
      <c r="A71" s="89"/>
      <c r="B71" s="89"/>
      <c r="C71" s="89"/>
      <c r="D71" s="89"/>
      <c r="E71" s="89"/>
      <c r="F71" s="89"/>
      <c r="G71" s="89"/>
      <c r="H71" s="89"/>
      <c r="I71" s="89"/>
      <c r="J71" s="95"/>
    </row>
    <row r="72" spans="1:10" ht="14.4" x14ac:dyDescent="0.3">
      <c r="A72" s="89"/>
      <c r="B72" s="89"/>
      <c r="C72" s="89"/>
      <c r="D72" s="89"/>
      <c r="E72" s="89"/>
      <c r="F72" s="89"/>
      <c r="G72" s="89"/>
      <c r="H72" s="89"/>
      <c r="I72" s="89"/>
      <c r="J72" s="147"/>
    </row>
    <row r="73" spans="1:10" ht="14.4" x14ac:dyDescent="0.3">
      <c r="A73" s="89"/>
      <c r="B73" s="95"/>
      <c r="C73" s="95"/>
      <c r="D73" s="95"/>
      <c r="E73" s="95"/>
      <c r="F73" s="95"/>
      <c r="G73" s="95"/>
      <c r="H73" s="95"/>
      <c r="I73" s="95"/>
      <c r="J73" s="89"/>
    </row>
    <row r="74" spans="1:10" ht="14.4" x14ac:dyDescent="0.3">
      <c r="A74" s="89"/>
      <c r="B74" s="147"/>
      <c r="C74" s="147"/>
      <c r="D74" s="147"/>
      <c r="E74" s="147"/>
      <c r="F74" s="147"/>
      <c r="G74" s="147"/>
      <c r="H74" s="147"/>
      <c r="I74" s="147"/>
      <c r="J74" s="89"/>
    </row>
    <row r="75" spans="1:10" x14ac:dyDescent="0.25">
      <c r="A75" s="89"/>
      <c r="B75" s="89"/>
      <c r="C75" s="89"/>
      <c r="D75" s="89"/>
      <c r="E75" s="89"/>
      <c r="F75" s="89"/>
      <c r="G75" s="89"/>
      <c r="H75" s="89"/>
      <c r="I75" s="93"/>
    </row>
    <row r="76" spans="1:10" x14ac:dyDescent="0.25">
      <c r="A76" s="89"/>
      <c r="B76" s="89"/>
      <c r="C76" s="89"/>
      <c r="D76" s="89"/>
      <c r="E76" s="89"/>
      <c r="F76" s="89"/>
      <c r="G76" s="89"/>
      <c r="H76" s="89"/>
      <c r="I76" s="93"/>
    </row>
  </sheetData>
  <sheetProtection algorithmName="SHA-512" hashValue="jmpV/PGPVeZwwbrg7f50nnBAiqv77UJgwrt8m7kxfT6AeauToj0tWy/rsLtaOgRCa/HWaHdbJgTkmpPkXlVwxg==" saltValue="LjFOVgWvS6xDqFSr1z/P5w==" spinCount="100000" sheet="1" objects="1" scenarios="1"/>
  <mergeCells count="22">
    <mergeCell ref="A29:L29"/>
    <mergeCell ref="B4:C4"/>
    <mergeCell ref="A11:A12"/>
    <mergeCell ref="B11:B12"/>
    <mergeCell ref="C11:D12"/>
    <mergeCell ref="E11:E12"/>
    <mergeCell ref="F11:F12"/>
    <mergeCell ref="A21:A22"/>
    <mergeCell ref="C21:C22"/>
    <mergeCell ref="K11:L11"/>
    <mergeCell ref="K12:L12"/>
    <mergeCell ref="A13:A14"/>
    <mergeCell ref="G11:H12"/>
    <mergeCell ref="A23:L23"/>
    <mergeCell ref="T7:AE7"/>
    <mergeCell ref="C13:C20"/>
    <mergeCell ref="A15:A16"/>
    <mergeCell ref="K1:L1"/>
    <mergeCell ref="A2:L2"/>
    <mergeCell ref="A17:A18"/>
    <mergeCell ref="A19:A20"/>
    <mergeCell ref="I11:J12"/>
  </mergeCells>
  <hyperlinks>
    <hyperlink ref="K12" location="_ftn1" display="_ftn1" xr:uid="{00000000-0004-0000-0200-000002000000}"/>
  </hyperlinks>
  <pageMargins left="0.23622047244094491" right="0.23622047244094491" top="0.74803149606299213" bottom="0.74803149606299213" header="0.31496062992125984" footer="0.31496062992125984"/>
  <pageSetup paperSize="9" scale="6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L36"/>
  <sheetViews>
    <sheetView showGridLines="0" zoomScale="80" zoomScaleNormal="80" workbookViewId="0">
      <selection activeCell="O30" sqref="O30"/>
    </sheetView>
  </sheetViews>
  <sheetFormatPr baseColWidth="10" defaultRowHeight="13.2" x14ac:dyDescent="0.25"/>
  <cols>
    <col min="1" max="1" width="24.5546875" bestFit="1" customWidth="1"/>
    <col min="2" max="2" width="11.77734375" customWidth="1"/>
    <col min="3" max="3" width="2.21875" bestFit="1" customWidth="1"/>
    <col min="4" max="6" width="17.21875" customWidth="1"/>
  </cols>
  <sheetData>
    <row r="1" spans="1:9" ht="14.4" x14ac:dyDescent="0.25">
      <c r="A1" s="148" t="s">
        <v>326</v>
      </c>
      <c r="B1" s="150"/>
      <c r="C1" s="150"/>
      <c r="D1" s="150"/>
      <c r="E1" s="367" t="s">
        <v>237</v>
      </c>
      <c r="F1" s="367"/>
      <c r="G1" s="367"/>
    </row>
    <row r="2" spans="1:9" ht="33.6" x14ac:dyDescent="0.25">
      <c r="A2" s="391" t="s">
        <v>206</v>
      </c>
      <c r="B2" s="391"/>
      <c r="C2" s="391"/>
      <c r="D2" s="391"/>
      <c r="E2" s="391"/>
      <c r="F2" s="391"/>
      <c r="G2" s="391"/>
      <c r="H2" s="151"/>
      <c r="I2" s="151"/>
    </row>
    <row r="4" spans="1:9" ht="13.8" x14ac:dyDescent="0.25">
      <c r="A4" s="109" t="s">
        <v>18</v>
      </c>
      <c r="B4" s="444">
        <v>44682</v>
      </c>
      <c r="C4" s="444"/>
      <c r="D4" s="444"/>
      <c r="E4" s="202"/>
      <c r="F4" s="202"/>
      <c r="G4" s="18"/>
      <c r="H4" s="18"/>
    </row>
    <row r="5" spans="1:9" ht="13.8" x14ac:dyDescent="0.25">
      <c r="A5" s="109" t="s">
        <v>17</v>
      </c>
      <c r="B5" s="451" t="s">
        <v>25</v>
      </c>
      <c r="C5" s="451"/>
      <c r="D5" s="451"/>
      <c r="E5" s="202"/>
      <c r="F5" s="202"/>
      <c r="G5" s="18"/>
      <c r="H5" s="18"/>
    </row>
    <row r="6" spans="1:9" ht="13.8" x14ac:dyDescent="0.25">
      <c r="A6" s="109" t="s">
        <v>22</v>
      </c>
      <c r="B6" s="184" t="s">
        <v>218</v>
      </c>
      <c r="C6" s="325"/>
      <c r="D6" s="184"/>
      <c r="E6" s="174"/>
      <c r="F6" s="174"/>
      <c r="G6" s="18"/>
      <c r="H6" s="18"/>
    </row>
    <row r="7" spans="1:9" x14ac:dyDescent="0.25">
      <c r="A7" s="2"/>
      <c r="B7" s="203"/>
      <c r="C7" s="203"/>
      <c r="D7" s="204"/>
      <c r="E7" s="175"/>
      <c r="F7" s="175"/>
      <c r="G7" s="4"/>
      <c r="H7" s="4"/>
    </row>
    <row r="8" spans="1:9" ht="13.8" x14ac:dyDescent="0.25">
      <c r="A8" s="326" t="s">
        <v>348</v>
      </c>
      <c r="B8" s="161">
        <v>1645.58</v>
      </c>
      <c r="C8" s="161"/>
      <c r="D8" s="204"/>
      <c r="E8" s="175"/>
      <c r="F8" s="175"/>
      <c r="G8" s="4"/>
      <c r="H8" s="4"/>
    </row>
    <row r="9" spans="1:9" ht="13.8" x14ac:dyDescent="0.25">
      <c r="A9" s="324"/>
      <c r="B9" s="161"/>
      <c r="C9" s="161"/>
      <c r="D9" s="204"/>
      <c r="E9" s="175"/>
      <c r="F9" s="175"/>
      <c r="G9" s="4"/>
      <c r="H9" s="4"/>
    </row>
    <row r="10" spans="1:9" ht="16.5" customHeight="1" x14ac:dyDescent="0.25">
      <c r="A10" s="321" t="s">
        <v>333</v>
      </c>
      <c r="B10" s="175">
        <v>19746.96</v>
      </c>
      <c r="C10" s="175"/>
      <c r="D10" s="175"/>
      <c r="E10" s="175"/>
      <c r="F10" s="175"/>
      <c r="G10" s="10"/>
      <c r="H10" s="58"/>
      <c r="I10" s="57"/>
    </row>
    <row r="11" spans="1:9" ht="15.75" customHeight="1" x14ac:dyDescent="0.25">
      <c r="A11" s="425" t="s">
        <v>1</v>
      </c>
      <c r="B11" s="418" t="s">
        <v>216</v>
      </c>
      <c r="C11" s="419"/>
      <c r="D11" s="414" t="s">
        <v>23</v>
      </c>
      <c r="E11" s="448"/>
      <c r="F11" s="415"/>
      <c r="G11" s="10"/>
      <c r="H11" s="22"/>
    </row>
    <row r="12" spans="1:9" ht="15.75" customHeight="1" x14ac:dyDescent="0.25">
      <c r="A12" s="426"/>
      <c r="B12" s="420"/>
      <c r="C12" s="421"/>
      <c r="D12" s="449" t="s">
        <v>241</v>
      </c>
      <c r="E12" s="450"/>
      <c r="F12" s="237" t="s">
        <v>242</v>
      </c>
      <c r="G12" s="14"/>
    </row>
    <row r="13" spans="1:9" ht="15.6" customHeight="1" x14ac:dyDescent="0.25">
      <c r="A13" s="427"/>
      <c r="B13" s="422"/>
      <c r="C13" s="423"/>
      <c r="D13" s="238" t="s">
        <v>157</v>
      </c>
      <c r="E13" s="237" t="s">
        <v>240</v>
      </c>
      <c r="F13" s="237" t="s">
        <v>21</v>
      </c>
      <c r="G13" s="23"/>
    </row>
    <row r="14" spans="1:9" ht="24.75" customHeight="1" x14ac:dyDescent="0.25">
      <c r="A14" s="228" t="s">
        <v>0</v>
      </c>
      <c r="B14" s="333">
        <v>19067</v>
      </c>
      <c r="C14" s="335" t="s">
        <v>334</v>
      </c>
      <c r="D14" s="239">
        <f>B10*70%/12</f>
        <v>1151.9059999999999</v>
      </c>
      <c r="E14" s="239">
        <f>B10*80%/12</f>
        <v>1316.4639999999999</v>
      </c>
      <c r="F14" s="240">
        <f>IF(B14*85%/12&lt;B8,B8,B14*85%/12)</f>
        <v>1645.58</v>
      </c>
    </row>
    <row r="15" spans="1:9" ht="24.75" customHeight="1" x14ac:dyDescent="0.25">
      <c r="A15" s="228" t="s">
        <v>7</v>
      </c>
      <c r="B15" s="342">
        <v>20239</v>
      </c>
      <c r="C15" s="343"/>
      <c r="D15" s="239">
        <f t="shared" ref="D15:D24" si="0">B15*70%/12</f>
        <v>1180.6083333333333</v>
      </c>
      <c r="E15" s="239">
        <f t="shared" ref="E15:E24" si="1">B15*80%/12</f>
        <v>1349.2666666666667</v>
      </c>
      <c r="F15" s="240">
        <f>IF(B15*85%/12&lt;B8,B8,B15*85%/12)</f>
        <v>1645.58</v>
      </c>
    </row>
    <row r="16" spans="1:9" ht="24.75" customHeight="1" x14ac:dyDescent="0.25">
      <c r="A16" s="228" t="s">
        <v>2</v>
      </c>
      <c r="B16" s="342">
        <v>21987</v>
      </c>
      <c r="C16" s="343"/>
      <c r="D16" s="239">
        <f t="shared" si="0"/>
        <v>1282.575</v>
      </c>
      <c r="E16" s="239">
        <f t="shared" si="1"/>
        <v>1465.8000000000002</v>
      </c>
      <c r="F16" s="240">
        <f>IF(B16*85%/12&lt;B8,B8,B16*85%/12)</f>
        <v>1645.58</v>
      </c>
    </row>
    <row r="17" spans="1:12" ht="24.75" customHeight="1" x14ac:dyDescent="0.25">
      <c r="A17" s="228" t="s">
        <v>8</v>
      </c>
      <c r="B17" s="342">
        <v>23735</v>
      </c>
      <c r="C17" s="343"/>
      <c r="D17" s="239">
        <f t="shared" si="0"/>
        <v>1384.5416666666667</v>
      </c>
      <c r="E17" s="239">
        <f t="shared" si="1"/>
        <v>1582.3333333333333</v>
      </c>
      <c r="F17" s="240">
        <f>IF(B17*85%/12&lt;B8,B8,B17*85%/12)</f>
        <v>1681.2291666666667</v>
      </c>
      <c r="G17" s="24"/>
    </row>
    <row r="18" spans="1:12" ht="24.75" customHeight="1" x14ac:dyDescent="0.25">
      <c r="A18" s="228" t="s">
        <v>9</v>
      </c>
      <c r="B18" s="342">
        <v>24822</v>
      </c>
      <c r="C18" s="343"/>
      <c r="D18" s="239">
        <f t="shared" si="0"/>
        <v>1447.9499999999998</v>
      </c>
      <c r="E18" s="239">
        <f t="shared" si="1"/>
        <v>1654.8000000000002</v>
      </c>
      <c r="F18" s="240">
        <f>IF(B18*85%/12&lt;B8,B8,B18*85%/12)</f>
        <v>1758.2250000000001</v>
      </c>
      <c r="G18" s="24"/>
    </row>
    <row r="19" spans="1:12" ht="24.75" customHeight="1" x14ac:dyDescent="0.25">
      <c r="A19" s="228" t="s">
        <v>10</v>
      </c>
      <c r="B19" s="342">
        <v>25909</v>
      </c>
      <c r="C19" s="343"/>
      <c r="D19" s="239">
        <f t="shared" si="0"/>
        <v>1511.3583333333333</v>
      </c>
      <c r="E19" s="239">
        <f t="shared" si="1"/>
        <v>1727.2666666666667</v>
      </c>
      <c r="F19" s="240">
        <f>IF(B19*85%/12&lt;B8,B8,B19*85%/12)</f>
        <v>1835.2208333333331</v>
      </c>
      <c r="G19" s="24"/>
    </row>
    <row r="20" spans="1:12" ht="24.75" customHeight="1" x14ac:dyDescent="0.25">
      <c r="A20" s="228" t="s">
        <v>11</v>
      </c>
      <c r="B20" s="342">
        <v>28151</v>
      </c>
      <c r="C20" s="343"/>
      <c r="D20" s="239">
        <f t="shared" si="0"/>
        <v>1642.1416666666664</v>
      </c>
      <c r="E20" s="239">
        <f t="shared" si="1"/>
        <v>1876.7333333333336</v>
      </c>
      <c r="F20" s="240">
        <f>IF(B20*85%/12&lt;B8,B8,B20*85%/12)</f>
        <v>1994.0291666666665</v>
      </c>
      <c r="G20" s="24"/>
    </row>
    <row r="21" spans="1:12" ht="24.75" customHeight="1" x14ac:dyDescent="0.25">
      <c r="A21" s="228" t="s">
        <v>13</v>
      </c>
      <c r="B21" s="342">
        <v>32470</v>
      </c>
      <c r="C21" s="343"/>
      <c r="D21" s="239">
        <f t="shared" si="0"/>
        <v>1894.0833333333333</v>
      </c>
      <c r="E21" s="239">
        <f t="shared" si="1"/>
        <v>2164.6666666666665</v>
      </c>
      <c r="F21" s="240">
        <f>IF(B21*85%/12&lt;B8,B8,B21*85%/12)</f>
        <v>2299.9583333333335</v>
      </c>
      <c r="G21" s="24"/>
    </row>
    <row r="22" spans="1:12" ht="24.75" customHeight="1" x14ac:dyDescent="0.25">
      <c r="A22" s="228" t="s">
        <v>14</v>
      </c>
      <c r="B22" s="342">
        <v>37147</v>
      </c>
      <c r="C22" s="343"/>
      <c r="D22" s="239">
        <f t="shared" si="0"/>
        <v>2166.9083333333333</v>
      </c>
      <c r="E22" s="239">
        <f t="shared" si="1"/>
        <v>2476.4666666666667</v>
      </c>
      <c r="F22" s="240">
        <f>IF(B22*85%/12&lt;B8,B8,B22*85%/12)</f>
        <v>2631.2458333333334</v>
      </c>
      <c r="G22" s="24"/>
    </row>
    <row r="23" spans="1:12" ht="24.75" customHeight="1" x14ac:dyDescent="0.25">
      <c r="A23" s="228" t="s">
        <v>15</v>
      </c>
      <c r="B23" s="342">
        <v>41656</v>
      </c>
      <c r="C23" s="343"/>
      <c r="D23" s="239">
        <f t="shared" si="0"/>
        <v>2429.9333333333329</v>
      </c>
      <c r="E23" s="239">
        <f t="shared" si="1"/>
        <v>2777.0666666666671</v>
      </c>
      <c r="F23" s="240">
        <f>IF(B23*85%/12&lt;B8,B8,B23*85%/12)</f>
        <v>2950.6333333333332</v>
      </c>
      <c r="G23" s="24"/>
    </row>
    <row r="24" spans="1:12" ht="24.75" customHeight="1" x14ac:dyDescent="0.25">
      <c r="A24" s="228" t="s">
        <v>16</v>
      </c>
      <c r="B24" s="342">
        <v>51004</v>
      </c>
      <c r="C24" s="343"/>
      <c r="D24" s="239">
        <f t="shared" si="0"/>
        <v>2975.2333333333331</v>
      </c>
      <c r="E24" s="239">
        <f t="shared" si="1"/>
        <v>3400.2666666666669</v>
      </c>
      <c r="F24" s="240">
        <f>IF(B24*85%/12&lt;B8,B8,B24*85%/12)</f>
        <v>3612.7833333333333</v>
      </c>
      <c r="G24" s="24"/>
    </row>
    <row r="25" spans="1:12" s="339" customFormat="1" ht="24.75" customHeight="1" x14ac:dyDescent="0.25">
      <c r="A25" s="399" t="s">
        <v>336</v>
      </c>
      <c r="B25" s="399"/>
      <c r="C25" s="399"/>
      <c r="D25" s="399"/>
      <c r="E25" s="399"/>
      <c r="F25" s="399"/>
      <c r="G25" s="341"/>
    </row>
    <row r="26" spans="1:12" ht="15.6" x14ac:dyDescent="0.25">
      <c r="A26" s="78"/>
      <c r="B26" s="84"/>
      <c r="C26" s="84"/>
      <c r="D26" s="77"/>
      <c r="E26" s="77"/>
      <c r="F26" s="39"/>
      <c r="G26" s="24"/>
    </row>
    <row r="27" spans="1:12" ht="15.6" x14ac:dyDescent="0.25">
      <c r="A27" s="78"/>
      <c r="D27" s="21"/>
      <c r="E27" s="21"/>
    </row>
    <row r="28" spans="1:12" x14ac:dyDescent="0.25">
      <c r="A28" s="40" t="s">
        <v>24</v>
      </c>
      <c r="B28" s="41"/>
      <c r="C28" s="41"/>
      <c r="D28" s="41"/>
      <c r="E28" s="41"/>
      <c r="F28" s="42"/>
    </row>
    <row r="29" spans="1:12" s="57" customFormat="1" x14ac:dyDescent="0.25">
      <c r="A29" s="128" t="s">
        <v>27</v>
      </c>
      <c r="B29" s="206" t="s">
        <v>69</v>
      </c>
      <c r="C29" s="206"/>
      <c r="D29" s="206"/>
      <c r="E29" s="206"/>
      <c r="F29" s="207"/>
      <c r="G29" s="160"/>
      <c r="H29"/>
      <c r="I29"/>
      <c r="J29"/>
      <c r="K29"/>
      <c r="L29"/>
    </row>
    <row r="30" spans="1:12" s="57" customFormat="1" x14ac:dyDescent="0.25">
      <c r="A30" s="128" t="s">
        <v>28</v>
      </c>
      <c r="B30" s="206" t="s">
        <v>70</v>
      </c>
      <c r="C30" s="206"/>
      <c r="D30" s="206"/>
      <c r="E30" s="206"/>
      <c r="F30" s="207"/>
      <c r="G30" s="160"/>
      <c r="H30"/>
      <c r="I30"/>
      <c r="J30"/>
      <c r="K30"/>
      <c r="L30"/>
    </row>
    <row r="31" spans="1:12" s="57" customFormat="1" x14ac:dyDescent="0.25">
      <c r="A31" s="129" t="s">
        <v>179</v>
      </c>
      <c r="B31" s="208" t="s">
        <v>178</v>
      </c>
      <c r="C31" s="208"/>
      <c r="D31" s="206"/>
      <c r="E31" s="178"/>
      <c r="F31" s="179"/>
      <c r="G31" s="209"/>
      <c r="H31"/>
      <c r="I31"/>
      <c r="J31"/>
      <c r="K31"/>
      <c r="L31"/>
    </row>
    <row r="32" spans="1:12" ht="32.25" customHeight="1" x14ac:dyDescent="0.25">
      <c r="A32" s="210" t="s">
        <v>29</v>
      </c>
      <c r="B32" s="74"/>
      <c r="C32" s="74"/>
      <c r="D32" s="74"/>
      <c r="E32" s="74"/>
      <c r="F32" s="76"/>
      <c r="G32" s="58"/>
    </row>
    <row r="33" spans="1:7" x14ac:dyDescent="0.25">
      <c r="A33" s="412" t="s">
        <v>338</v>
      </c>
      <c r="B33" s="413"/>
      <c r="C33" s="413"/>
      <c r="D33" s="413"/>
      <c r="E33" s="413"/>
      <c r="F33" s="428"/>
      <c r="G33" s="58"/>
    </row>
    <row r="34" spans="1:7" x14ac:dyDescent="0.25">
      <c r="A34" s="447"/>
      <c r="B34" s="447"/>
      <c r="C34" s="447"/>
      <c r="D34" s="447"/>
      <c r="E34" s="447"/>
      <c r="F34" s="447"/>
      <c r="G34" s="22"/>
    </row>
    <row r="35" spans="1:7" ht="14.4" x14ac:dyDescent="0.25">
      <c r="A35" s="83"/>
    </row>
    <row r="36" spans="1:7" ht="14.4" x14ac:dyDescent="0.3">
      <c r="F36" s="145" t="s">
        <v>316</v>
      </c>
      <c r="G36" s="29" t="s">
        <v>347</v>
      </c>
    </row>
  </sheetData>
  <sheetProtection algorithmName="SHA-512" hashValue="xmaRL/o0/yGTtRaqhfX/XRjj3eO3LLuziRsEOeMNLEMgBBQuWJcYHTfIgX3Pv74EpyNgi3BF/weoII/IGJa3Gw==" saltValue="kQAfzm2TtdIHP/YY3eKQ4w==" spinCount="100000" sheet="1" objects="1" scenarios="1"/>
  <mergeCells count="11">
    <mergeCell ref="E1:G1"/>
    <mergeCell ref="A2:G2"/>
    <mergeCell ref="A33:F33"/>
    <mergeCell ref="A34:F34"/>
    <mergeCell ref="A11:A13"/>
    <mergeCell ref="D11:F11"/>
    <mergeCell ref="D12:E12"/>
    <mergeCell ref="B4:D4"/>
    <mergeCell ref="B5:D5"/>
    <mergeCell ref="A25:F25"/>
    <mergeCell ref="B11:C13"/>
  </mergeCells>
  <pageMargins left="0.23622047244094491" right="0.23622047244094491" top="0.74803149606299213" bottom="0.74803149606299213"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17</vt:i4>
      </vt:variant>
      <vt:variant>
        <vt:lpstr>Plages nommées</vt:lpstr>
      </vt:variant>
      <vt:variant>
        <vt:i4>16</vt:i4>
      </vt:variant>
    </vt:vector>
  </HeadingPairs>
  <TitlesOfParts>
    <vt:vector size="33" baseType="lpstr">
      <vt:lpstr>SOMMAIRE</vt:lpstr>
      <vt:lpstr>DUREE</vt:lpstr>
      <vt:lpstr>LEGAL</vt:lpstr>
      <vt:lpstr>à statut</vt:lpstr>
      <vt:lpstr>Agents généraux d'assurance</vt:lpstr>
      <vt:lpstr>Banque</vt:lpstr>
      <vt:lpstr>Banque populaire</vt:lpstr>
      <vt:lpstr>Bureaux d'études</vt:lpstr>
      <vt:lpstr>Caisse d'épargne</vt:lpstr>
      <vt:lpstr>Courtage d'assurance</vt:lpstr>
      <vt:lpstr>Crédit mutuel</vt:lpstr>
      <vt:lpstr>Economistes de la construction</vt:lpstr>
      <vt:lpstr>Experts comptables et CAC</vt:lpstr>
      <vt:lpstr>Géomètres experts, Topographes </vt:lpstr>
      <vt:lpstr>Sociétés d'assistance</vt:lpstr>
      <vt:lpstr>Sociétés d'assurance</vt:lpstr>
      <vt:lpstr>Sociétés financières</vt:lpstr>
      <vt:lpstr>'Bureaux d''études'!_ftn1</vt:lpstr>
      <vt:lpstr>'Agents généraux d''assurance'!Zone_d_impression</vt:lpstr>
      <vt:lpstr>Banque!Zone_d_impression</vt:lpstr>
      <vt:lpstr>'Banque populaire'!Zone_d_impression</vt:lpstr>
      <vt:lpstr>'Bureaux d''études'!Zone_d_impression</vt:lpstr>
      <vt:lpstr>'Caisse d''épargne'!Zone_d_impression</vt:lpstr>
      <vt:lpstr>'Courtage d''assurance'!Zone_d_impression</vt:lpstr>
      <vt:lpstr>'Crédit mutuel'!Zone_d_impression</vt:lpstr>
      <vt:lpstr>DUREE!Zone_d_impression</vt:lpstr>
      <vt:lpstr>'Economistes de la construction'!Zone_d_impression</vt:lpstr>
      <vt:lpstr>'Experts comptables et CAC'!Zone_d_impression</vt:lpstr>
      <vt:lpstr>'Géomètres experts, Topographes '!Zone_d_impression</vt:lpstr>
      <vt:lpstr>LEGAL!Zone_d_impression</vt:lpstr>
      <vt:lpstr>'Sociétés d''assistance'!Zone_d_impression</vt:lpstr>
      <vt:lpstr>'Sociétés d''assurance'!Zone_d_impression</vt:lpstr>
      <vt:lpstr>'Sociétés financières'!Zone_d_impression</vt:lpstr>
    </vt:vector>
  </TitlesOfParts>
  <Company>GPSA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Leïla BEKHTI</dc:creator>
  <cp:lastModifiedBy>MADIGOU Emilie</cp:lastModifiedBy>
  <cp:lastPrinted>2022-01-14T09:47:05Z</cp:lastPrinted>
  <dcterms:created xsi:type="dcterms:W3CDTF">2005-10-04T07:41:09Z</dcterms:created>
  <dcterms:modified xsi:type="dcterms:W3CDTF">2022-06-16T17:29:31Z</dcterms:modified>
</cp:coreProperties>
</file>